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codeName="ThisWorkbook" defaultThemeVersion="166925"/>
  <xr:revisionPtr revIDLastSave="0" documentId="13_ncr:1_{090C60BD-0CA0-4F2D-8C05-2BB7B8C5DF19}" xr6:coauthVersionLast="36" xr6:coauthVersionMax="36" xr10:uidLastSave="{00000000-0000-0000-0000-000000000000}"/>
  <bookViews>
    <workbookView xWindow="0" yWindow="0" windowWidth="23250" windowHeight="11625" xr2:uid="{00000000-000D-0000-FFFF-FFFF00000000}"/>
  </bookViews>
  <sheets>
    <sheet name="Aneksi nr.1" sheetId="1" r:id="rId1"/>
    <sheet name="Aneksi nr. 1.1" sheetId="2" r:id="rId2"/>
    <sheet name="Aneksi nr. 1.2" sheetId="3" r:id="rId3"/>
    <sheet name="Aneksi nr. 2" sheetId="4" r:id="rId4"/>
    <sheet name="Aneksi nr. 2.1" sheetId="5" r:id="rId5"/>
    <sheet name="Aneksi nr. 3" sheetId="6" r:id="rId6"/>
    <sheet name="Aneksi nr. 3.1" sheetId="7" r:id="rId7"/>
    <sheet name="Aneksi nr. 3.2" sheetId="8" r:id="rId8"/>
    <sheet name="Aneksi nr. 4" sheetId="9" r:id="rId9"/>
  </sheets>
  <definedNames>
    <definedName name="JR_PAGE_ANCHOR_0_1">'Aneksi nr.1'!#REF!</definedName>
  </definedNames>
  <calcPr calcId="191029"/>
</workbook>
</file>

<file path=xl/calcChain.xml><?xml version="1.0" encoding="utf-8"?>
<calcChain xmlns="http://schemas.openxmlformats.org/spreadsheetml/2006/main">
  <c r="K99" i="8" l="1"/>
  <c r="K135" i="8"/>
  <c r="J35" i="9" l="1"/>
  <c r="K35" i="9"/>
  <c r="J34" i="9"/>
  <c r="K34" i="9"/>
  <c r="K33" i="9"/>
  <c r="J33" i="9"/>
  <c r="K14" i="9"/>
  <c r="J14" i="9"/>
  <c r="K13" i="9"/>
  <c r="J13" i="9"/>
  <c r="K29" i="9"/>
  <c r="K28" i="9"/>
  <c r="K27" i="9"/>
  <c r="K25" i="9"/>
  <c r="K23" i="9"/>
  <c r="K19" i="9"/>
  <c r="J19" i="9"/>
  <c r="K10" i="9"/>
  <c r="K9" i="9"/>
  <c r="J10" i="9"/>
  <c r="J9" i="9"/>
  <c r="K38" i="9" l="1"/>
  <c r="K39" i="9" l="1"/>
  <c r="J39" i="9"/>
  <c r="J38" i="9"/>
  <c r="K26" i="9"/>
  <c r="K18" i="9"/>
  <c r="K22" i="9"/>
  <c r="K24" i="9"/>
  <c r="K30" i="9"/>
  <c r="K17" i="9"/>
  <c r="J18" i="9"/>
  <c r="J22" i="9"/>
  <c r="J24" i="9"/>
  <c r="J26" i="9"/>
  <c r="J28" i="9"/>
  <c r="J30" i="9"/>
  <c r="J17" i="9"/>
  <c r="H20" i="9"/>
  <c r="J20" i="9" s="1"/>
  <c r="K20" i="9" l="1"/>
  <c r="K134" i="8"/>
  <c r="L134" i="8"/>
  <c r="M134" i="8"/>
  <c r="M135" i="8" s="1"/>
  <c r="J134" i="8"/>
  <c r="K126" i="8"/>
  <c r="K127" i="8" s="1"/>
  <c r="L126" i="8"/>
  <c r="M126" i="8"/>
  <c r="J126" i="8"/>
  <c r="K130" i="8"/>
  <c r="K131" i="8" s="1"/>
  <c r="L130" i="8"/>
  <c r="J130" i="8"/>
  <c r="M129" i="8"/>
  <c r="M130" i="8" s="1"/>
  <c r="M131" i="8" s="1"/>
  <c r="K63" i="8"/>
  <c r="M122" i="8"/>
  <c r="L122" i="8"/>
  <c r="K122" i="8"/>
  <c r="J122" i="8"/>
  <c r="K118" i="8"/>
  <c r="L118" i="8"/>
  <c r="L119" i="8" s="1"/>
  <c r="M118" i="8"/>
  <c r="M119" i="8" s="1"/>
  <c r="J118" i="8"/>
  <c r="K114" i="8"/>
  <c r="L114" i="8"/>
  <c r="L115" i="8" s="1"/>
  <c r="M114" i="8"/>
  <c r="M115" i="8" s="1"/>
  <c r="J114" i="8"/>
  <c r="K115" i="8" s="1"/>
  <c r="M110" i="8"/>
  <c r="L110" i="8"/>
  <c r="K110" i="8"/>
  <c r="J110" i="8"/>
  <c r="M106" i="8"/>
  <c r="L106" i="8"/>
  <c r="K106" i="8"/>
  <c r="J106" i="8"/>
  <c r="K102" i="8"/>
  <c r="L102" i="8"/>
  <c r="M102" i="8"/>
  <c r="J102" i="8"/>
  <c r="K98" i="8"/>
  <c r="L98" i="8"/>
  <c r="L99" i="8" s="1"/>
  <c r="M98" i="8"/>
  <c r="M99" i="8" s="1"/>
  <c r="J98" i="8"/>
  <c r="K94" i="8"/>
  <c r="L94" i="8"/>
  <c r="L95" i="8" s="1"/>
  <c r="M94" i="8"/>
  <c r="M95" i="8" s="1"/>
  <c r="J94" i="8"/>
  <c r="K90" i="8"/>
  <c r="L90" i="8"/>
  <c r="M90" i="8"/>
  <c r="J90" i="8"/>
  <c r="K86" i="8"/>
  <c r="L86" i="8"/>
  <c r="L87" i="8" s="1"/>
  <c r="M86" i="8"/>
  <c r="M87" i="8" s="1"/>
  <c r="J86" i="8"/>
  <c r="K82" i="8"/>
  <c r="L82" i="8"/>
  <c r="L83" i="8" s="1"/>
  <c r="M82" i="8"/>
  <c r="M83" i="8" s="1"/>
  <c r="J82" i="8"/>
  <c r="K83" i="8" s="1"/>
  <c r="K78" i="8"/>
  <c r="L78" i="8"/>
  <c r="L79" i="8" s="1"/>
  <c r="M78" i="8"/>
  <c r="M79" i="8" s="1"/>
  <c r="J78" i="8"/>
  <c r="K74" i="8"/>
  <c r="L74" i="8"/>
  <c r="M74" i="8"/>
  <c r="M75" i="8" s="1"/>
  <c r="J74" i="8"/>
  <c r="K70" i="8"/>
  <c r="L70" i="8"/>
  <c r="L71" i="8" s="1"/>
  <c r="M70" i="8"/>
  <c r="M71" i="8" s="1"/>
  <c r="J70" i="8"/>
  <c r="K66" i="8"/>
  <c r="K67" i="8" s="1"/>
  <c r="L66" i="8"/>
  <c r="L67" i="8" s="1"/>
  <c r="M66" i="8"/>
  <c r="J66" i="8"/>
  <c r="K62" i="8"/>
  <c r="L62" i="8"/>
  <c r="L63" i="8" s="1"/>
  <c r="M62" i="8"/>
  <c r="J62" i="8"/>
  <c r="K58" i="8"/>
  <c r="L58" i="8"/>
  <c r="L59" i="8" s="1"/>
  <c r="M58" i="8"/>
  <c r="J58" i="8"/>
  <c r="K59" i="8" s="1"/>
  <c r="K54" i="8"/>
  <c r="L54" i="8"/>
  <c r="L55" i="8" s="1"/>
  <c r="M54" i="8"/>
  <c r="J54" i="8"/>
  <c r="K50" i="8"/>
  <c r="K51" i="8" s="1"/>
  <c r="L50" i="8"/>
  <c r="L51" i="8" s="1"/>
  <c r="M50" i="8"/>
  <c r="M51" i="8" s="1"/>
  <c r="J50" i="8"/>
  <c r="K46" i="8"/>
  <c r="K47" i="8" s="1"/>
  <c r="L46" i="8"/>
  <c r="L47" i="8" s="1"/>
  <c r="M46" i="8"/>
  <c r="M47" i="8" s="1"/>
  <c r="J46" i="8"/>
  <c r="K38" i="8"/>
  <c r="K39" i="8" s="1"/>
  <c r="L38" i="8"/>
  <c r="L39" i="8" s="1"/>
  <c r="M38" i="8"/>
  <c r="J38" i="8"/>
  <c r="K42" i="8"/>
  <c r="K43" i="8" s="1"/>
  <c r="L42" i="8"/>
  <c r="L43" i="8" s="1"/>
  <c r="M42" i="8"/>
  <c r="M43" i="8" s="1"/>
  <c r="J42" i="8"/>
  <c r="K34" i="8"/>
  <c r="K35" i="8" s="1"/>
  <c r="L34" i="8"/>
  <c r="L35" i="8" s="1"/>
  <c r="M34" i="8"/>
  <c r="M35" i="8" s="1"/>
  <c r="J34" i="8"/>
  <c r="K30" i="8"/>
  <c r="L30" i="8"/>
  <c r="M30" i="8"/>
  <c r="J30" i="8"/>
  <c r="K26" i="8"/>
  <c r="K27" i="8" s="1"/>
  <c r="L26" i="8"/>
  <c r="M26" i="8"/>
  <c r="M27" i="8" s="1"/>
  <c r="J26" i="8"/>
  <c r="K22" i="8"/>
  <c r="L22" i="8"/>
  <c r="L23" i="8" s="1"/>
  <c r="M22" i="8"/>
  <c r="J22" i="8"/>
  <c r="M18" i="8"/>
  <c r="K18" i="8"/>
  <c r="K19" i="8" s="1"/>
  <c r="L18" i="8"/>
  <c r="L19" i="8" s="1"/>
  <c r="M19" i="8" s="1"/>
  <c r="J18" i="8"/>
  <c r="K12" i="8"/>
  <c r="J4" i="8"/>
  <c r="M8" i="8"/>
  <c r="J10" i="8"/>
  <c r="K23" i="8" l="1"/>
  <c r="K71" i="8"/>
  <c r="K75" i="8"/>
  <c r="K79" i="8"/>
  <c r="K87" i="8"/>
  <c r="K95" i="8"/>
  <c r="K119" i="8"/>
  <c r="L131" i="8"/>
  <c r="L127" i="8"/>
  <c r="M127" i="8" s="1"/>
  <c r="L135" i="8"/>
  <c r="M55" i="8"/>
  <c r="M59" i="8"/>
  <c r="M63" i="8"/>
  <c r="M67" i="8"/>
  <c r="K55" i="8"/>
  <c r="M23" i="8"/>
  <c r="L27" i="8"/>
  <c r="L75" i="8"/>
  <c r="M39" i="8"/>
  <c r="M10" i="8"/>
  <c r="K14" i="8"/>
  <c r="K15" i="8" s="1"/>
  <c r="L14" i="8"/>
  <c r="L15" i="8" s="1"/>
  <c r="M14" i="8"/>
  <c r="J14" i="8"/>
  <c r="K10" i="8"/>
  <c r="L10" i="8"/>
  <c r="M4" i="8"/>
  <c r="M6" i="8"/>
  <c r="K6" i="8"/>
  <c r="L6" i="8"/>
  <c r="J6" i="8"/>
  <c r="K34" i="7"/>
  <c r="K35" i="7"/>
  <c r="U33" i="7"/>
  <c r="T33" i="7"/>
  <c r="S33" i="7"/>
  <c r="M33" i="7"/>
  <c r="L33" i="7"/>
  <c r="M32" i="7"/>
  <c r="K32" i="7" s="1"/>
  <c r="K31" i="7"/>
  <c r="M29" i="7"/>
  <c r="K29" i="7" s="1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30" i="7"/>
  <c r="K8" i="7"/>
  <c r="K10" i="7"/>
  <c r="K11" i="7"/>
  <c r="K7" i="7"/>
  <c r="P9" i="7"/>
  <c r="P33" i="7" s="1"/>
  <c r="O9" i="7"/>
  <c r="K9" i="7" s="1"/>
  <c r="N9" i="7"/>
  <c r="N33" i="7" s="1"/>
  <c r="S27" i="5"/>
  <c r="O33" i="7" l="1"/>
  <c r="K7" i="8"/>
  <c r="M15" i="8"/>
  <c r="L11" i="8"/>
  <c r="K11" i="8"/>
  <c r="M11" i="8"/>
  <c r="L7" i="8"/>
  <c r="M7" i="8"/>
  <c r="K33" i="7"/>
  <c r="R16" i="6"/>
  <c r="Q12" i="6"/>
  <c r="Q17" i="6"/>
  <c r="Q18" i="6"/>
  <c r="Q11" i="6"/>
  <c r="P11" i="6"/>
  <c r="S11" i="6" s="1"/>
  <c r="P18" i="6"/>
  <c r="S18" i="6" s="1"/>
  <c r="P16" i="6"/>
  <c r="Q16" i="6" s="1"/>
  <c r="P15" i="6"/>
  <c r="R15" i="6" s="1"/>
  <c r="P14" i="6"/>
  <c r="P13" i="6"/>
  <c r="S13" i="6" s="1"/>
  <c r="P12" i="6"/>
  <c r="S12" i="6" s="1"/>
  <c r="K18" i="6"/>
  <c r="M18" i="6" s="1"/>
  <c r="M12" i="6"/>
  <c r="M14" i="6"/>
  <c r="M16" i="6"/>
  <c r="M17" i="6"/>
  <c r="S17" i="6" s="1"/>
  <c r="M11" i="6"/>
  <c r="L18" i="6"/>
  <c r="J12" i="6"/>
  <c r="J14" i="6"/>
  <c r="J16" i="6"/>
  <c r="J17" i="6"/>
  <c r="R17" i="6" s="1"/>
  <c r="J18" i="6"/>
  <c r="J11" i="6"/>
  <c r="R11" i="6" s="1"/>
  <c r="G18" i="6"/>
  <c r="G16" i="6"/>
  <c r="G15" i="6"/>
  <c r="G14" i="6"/>
  <c r="G13" i="6"/>
  <c r="G12" i="6"/>
  <c r="G11" i="6"/>
  <c r="I19" i="6"/>
  <c r="L19" i="6"/>
  <c r="O19" i="6"/>
  <c r="F19" i="6"/>
  <c r="S28" i="5"/>
  <c r="Q28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6" i="5"/>
  <c r="U29" i="5"/>
  <c r="U7" i="5"/>
  <c r="R27" i="5"/>
  <c r="L28" i="5"/>
  <c r="M28" i="5"/>
  <c r="Q27" i="5"/>
  <c r="P27" i="5"/>
  <c r="M27" i="5"/>
  <c r="L27" i="5"/>
  <c r="K27" i="5"/>
  <c r="O26" i="5"/>
  <c r="O25" i="5"/>
  <c r="O28" i="5" s="1"/>
  <c r="N25" i="5"/>
  <c r="N28" i="5" s="1"/>
  <c r="O24" i="5"/>
  <c r="U24" i="5" s="1"/>
  <c r="O23" i="5"/>
  <c r="U23" i="5" s="1"/>
  <c r="N48" i="4"/>
  <c r="M48" i="4"/>
  <c r="M49" i="4"/>
  <c r="M47" i="4"/>
  <c r="M41" i="4"/>
  <c r="M42" i="4"/>
  <c r="M43" i="4"/>
  <c r="M40" i="4"/>
  <c r="M37" i="4"/>
  <c r="M36" i="4"/>
  <c r="M30" i="4"/>
  <c r="M29" i="4"/>
  <c r="M25" i="4"/>
  <c r="M24" i="4"/>
  <c r="M21" i="4"/>
  <c r="M14" i="4"/>
  <c r="M15" i="4"/>
  <c r="M16" i="4"/>
  <c r="M17" i="4"/>
  <c r="M18" i="4"/>
  <c r="M19" i="4"/>
  <c r="M13" i="4"/>
  <c r="K50" i="4"/>
  <c r="K52" i="4"/>
  <c r="K51" i="4" s="1"/>
  <c r="J51" i="4"/>
  <c r="J52" i="4"/>
  <c r="J53" i="4"/>
  <c r="J54" i="4"/>
  <c r="D52" i="4"/>
  <c r="D51" i="4" s="1"/>
  <c r="H44" i="4"/>
  <c r="J44" i="4" s="1"/>
  <c r="H22" i="4"/>
  <c r="M22" i="4" s="1"/>
  <c r="J14" i="4"/>
  <c r="J15" i="4"/>
  <c r="J16" i="4"/>
  <c r="J17" i="4"/>
  <c r="J18" i="4"/>
  <c r="J19" i="4"/>
  <c r="J21" i="4"/>
  <c r="J24" i="4"/>
  <c r="J25" i="4"/>
  <c r="J29" i="4"/>
  <c r="J30" i="4"/>
  <c r="J32" i="4"/>
  <c r="J33" i="4"/>
  <c r="J35" i="4"/>
  <c r="J36" i="4"/>
  <c r="J37" i="4"/>
  <c r="J39" i="4"/>
  <c r="J40" i="4"/>
  <c r="J41" i="4"/>
  <c r="J42" i="4"/>
  <c r="J43" i="4"/>
  <c r="J46" i="4"/>
  <c r="J47" i="4"/>
  <c r="J48" i="4"/>
  <c r="J49" i="4"/>
  <c r="J55" i="4"/>
  <c r="J13" i="4"/>
  <c r="N14" i="4"/>
  <c r="N15" i="4"/>
  <c r="N17" i="4"/>
  <c r="N19" i="4"/>
  <c r="N25" i="4"/>
  <c r="N36" i="4"/>
  <c r="N37" i="4"/>
  <c r="N42" i="4"/>
  <c r="N43" i="4"/>
  <c r="N13" i="4"/>
  <c r="L31" i="4"/>
  <c r="K20" i="4"/>
  <c r="L19" i="4" s="1"/>
  <c r="K23" i="4"/>
  <c r="L21" i="4" s="1"/>
  <c r="K26" i="4"/>
  <c r="K31" i="4"/>
  <c r="K34" i="4"/>
  <c r="L36" i="4" s="1"/>
  <c r="K45" i="4"/>
  <c r="L41" i="4" s="1"/>
  <c r="I31" i="4"/>
  <c r="G31" i="4"/>
  <c r="F50" i="4"/>
  <c r="G47" i="4" s="1"/>
  <c r="H50" i="4"/>
  <c r="I47" i="4" s="1"/>
  <c r="D50" i="4"/>
  <c r="E48" i="4" s="1"/>
  <c r="F45" i="4"/>
  <c r="G41" i="4" s="1"/>
  <c r="D45" i="4"/>
  <c r="E43" i="4" s="1"/>
  <c r="F34" i="4"/>
  <c r="G37" i="4" s="1"/>
  <c r="H34" i="4"/>
  <c r="D34" i="4"/>
  <c r="E37" i="4" s="1"/>
  <c r="E31" i="4"/>
  <c r="F31" i="4"/>
  <c r="H31" i="4"/>
  <c r="D31" i="4"/>
  <c r="J31" i="4" l="1"/>
  <c r="J34" i="4"/>
  <c r="G36" i="4"/>
  <c r="M34" i="4"/>
  <c r="K27" i="4"/>
  <c r="G42" i="4"/>
  <c r="M31" i="4"/>
  <c r="M44" i="4"/>
  <c r="M45" i="4" s="1"/>
  <c r="E40" i="4"/>
  <c r="E44" i="4"/>
  <c r="G48" i="4"/>
  <c r="L22" i="4"/>
  <c r="L23" i="4" s="1"/>
  <c r="M26" i="4"/>
  <c r="E41" i="4"/>
  <c r="E45" i="4" s="1"/>
  <c r="E47" i="4"/>
  <c r="G43" i="4"/>
  <c r="G49" i="4"/>
  <c r="I36" i="4"/>
  <c r="I49" i="4"/>
  <c r="L25" i="4"/>
  <c r="J50" i="4"/>
  <c r="N27" i="5"/>
  <c r="U25" i="5"/>
  <c r="U28" i="5" s="1"/>
  <c r="R12" i="6"/>
  <c r="S16" i="6"/>
  <c r="G34" i="4"/>
  <c r="I48" i="4"/>
  <c r="I50" i="4" s="1"/>
  <c r="E36" i="4"/>
  <c r="E34" i="4" s="1"/>
  <c r="E42" i="4"/>
  <c r="G40" i="4"/>
  <c r="G44" i="4"/>
  <c r="I37" i="4"/>
  <c r="N22" i="4"/>
  <c r="N50" i="4"/>
  <c r="O27" i="5"/>
  <c r="R18" i="6"/>
  <c r="D38" i="4"/>
  <c r="D56" i="4" s="1"/>
  <c r="E49" i="4"/>
  <c r="J22" i="4"/>
  <c r="Q14" i="6"/>
  <c r="Q15" i="6"/>
  <c r="S15" i="6"/>
  <c r="S14" i="6"/>
  <c r="R14" i="6"/>
  <c r="Q13" i="6"/>
  <c r="R13" i="6"/>
  <c r="L49" i="4"/>
  <c r="P19" i="6"/>
  <c r="M50" i="4"/>
  <c r="L47" i="4"/>
  <c r="L48" i="4"/>
  <c r="L43" i="4"/>
  <c r="L40" i="4"/>
  <c r="L44" i="4"/>
  <c r="L42" i="4"/>
  <c r="K38" i="4"/>
  <c r="K56" i="4" s="1"/>
  <c r="L37" i="4"/>
  <c r="L34" i="4" s="1"/>
  <c r="N34" i="4"/>
  <c r="L24" i="4"/>
  <c r="L16" i="4"/>
  <c r="L13" i="4"/>
  <c r="L17" i="4"/>
  <c r="K28" i="4"/>
  <c r="L14" i="4"/>
  <c r="L18" i="4"/>
  <c r="L15" i="4"/>
  <c r="N44" i="4"/>
  <c r="H45" i="4"/>
  <c r="I44" i="4" s="1"/>
  <c r="F38" i="4"/>
  <c r="F56" i="4" s="1"/>
  <c r="F26" i="4"/>
  <c r="H26" i="4"/>
  <c r="D26" i="4"/>
  <c r="F23" i="4"/>
  <c r="H23" i="4"/>
  <c r="M23" i="4"/>
  <c r="D23" i="4"/>
  <c r="F20" i="4"/>
  <c r="H20" i="4"/>
  <c r="M20" i="4"/>
  <c r="D20" i="4"/>
  <c r="R8" i="3"/>
  <c r="R11" i="3"/>
  <c r="R12" i="3"/>
  <c r="R14" i="3"/>
  <c r="R15" i="3"/>
  <c r="R5" i="3"/>
  <c r="I14" i="3"/>
  <c r="I13" i="3"/>
  <c r="R13" i="3" s="1"/>
  <c r="I6" i="3"/>
  <c r="R6" i="3" s="1"/>
  <c r="I8" i="2"/>
  <c r="Q8" i="2" s="1"/>
  <c r="I7" i="3"/>
  <c r="R7" i="3" s="1"/>
  <c r="J10" i="3"/>
  <c r="K10" i="3"/>
  <c r="L10" i="3"/>
  <c r="N10" i="3"/>
  <c r="O10" i="3"/>
  <c r="Q10" i="3"/>
  <c r="J9" i="3"/>
  <c r="K9" i="3"/>
  <c r="L9" i="3"/>
  <c r="M9" i="3"/>
  <c r="N9" i="3"/>
  <c r="O9" i="3"/>
  <c r="P9" i="3"/>
  <c r="Q9" i="3"/>
  <c r="H9" i="3"/>
  <c r="L26" i="2"/>
  <c r="Q26" i="2" s="1"/>
  <c r="L25" i="2"/>
  <c r="L23" i="2"/>
  <c r="Q23" i="2" s="1"/>
  <c r="L24" i="2"/>
  <c r="K25" i="2"/>
  <c r="Q25" i="2" s="1"/>
  <c r="N28" i="2"/>
  <c r="P28" i="2"/>
  <c r="I28" i="2"/>
  <c r="J28" i="2"/>
  <c r="K28" i="2"/>
  <c r="Q29" i="2"/>
  <c r="M27" i="2"/>
  <c r="N27" i="2"/>
  <c r="O27" i="2"/>
  <c r="P27" i="2"/>
  <c r="K27" i="2"/>
  <c r="I27" i="2"/>
  <c r="J27" i="2"/>
  <c r="H27" i="2"/>
  <c r="H29" i="1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30" i="2"/>
  <c r="Q7" i="2"/>
  <c r="L26" i="4" l="1"/>
  <c r="G50" i="4"/>
  <c r="M38" i="4"/>
  <c r="M56" i="4" s="1"/>
  <c r="H38" i="4"/>
  <c r="N38" i="4" s="1"/>
  <c r="I17" i="4"/>
  <c r="I13" i="4"/>
  <c r="I16" i="4"/>
  <c r="I14" i="4"/>
  <c r="J20" i="4"/>
  <c r="I19" i="4"/>
  <c r="I15" i="4"/>
  <c r="I18" i="4"/>
  <c r="N20" i="4"/>
  <c r="G16" i="4"/>
  <c r="G13" i="4"/>
  <c r="G19" i="4"/>
  <c r="G15" i="4"/>
  <c r="G18" i="4"/>
  <c r="G14" i="4"/>
  <c r="G17" i="4"/>
  <c r="I25" i="4"/>
  <c r="N26" i="4"/>
  <c r="I24" i="4"/>
  <c r="J26" i="4"/>
  <c r="E50" i="4"/>
  <c r="E17" i="4"/>
  <c r="E13" i="4"/>
  <c r="E18" i="4"/>
  <c r="E16" i="4"/>
  <c r="E14" i="4"/>
  <c r="E19" i="4"/>
  <c r="E15" i="4"/>
  <c r="G21" i="4"/>
  <c r="G22" i="4"/>
  <c r="G25" i="4"/>
  <c r="F27" i="4"/>
  <c r="F28" i="4" s="1"/>
  <c r="G24" i="4"/>
  <c r="G45" i="4"/>
  <c r="I34" i="4"/>
  <c r="E24" i="4"/>
  <c r="E25" i="4"/>
  <c r="D27" i="4"/>
  <c r="D28" i="4" s="1"/>
  <c r="L28" i="2"/>
  <c r="R10" i="3"/>
  <c r="E22" i="4"/>
  <c r="E21" i="4"/>
  <c r="U27" i="5"/>
  <c r="M27" i="4"/>
  <c r="M28" i="4" s="1"/>
  <c r="L50" i="4"/>
  <c r="L45" i="4"/>
  <c r="L20" i="4"/>
  <c r="J38" i="4"/>
  <c r="I40" i="4"/>
  <c r="J45" i="4"/>
  <c r="I43" i="4"/>
  <c r="N45" i="4"/>
  <c r="I42" i="4"/>
  <c r="I41" i="4"/>
  <c r="I22" i="4"/>
  <c r="I21" i="4"/>
  <c r="J23" i="4"/>
  <c r="N23" i="4"/>
  <c r="H27" i="4"/>
  <c r="R9" i="3"/>
  <c r="I10" i="3"/>
  <c r="I9" i="3"/>
  <c r="Q24" i="2"/>
  <c r="Q27" i="2" s="1"/>
  <c r="Q28" i="2"/>
  <c r="L27" i="2"/>
  <c r="K36" i="1"/>
  <c r="K18" i="1"/>
  <c r="K19" i="1"/>
  <c r="K20" i="1"/>
  <c r="K21" i="1"/>
  <c r="K22" i="1"/>
  <c r="K23" i="1"/>
  <c r="K24" i="1"/>
  <c r="K26" i="1"/>
  <c r="K27" i="1"/>
  <c r="K28" i="1" s="1"/>
  <c r="K31" i="1"/>
  <c r="K12" i="1"/>
  <c r="K13" i="1" s="1"/>
  <c r="K15" i="1" s="1"/>
  <c r="E23" i="4" l="1"/>
  <c r="H56" i="4"/>
  <c r="N56" i="4" s="1"/>
  <c r="E26" i="4"/>
  <c r="I23" i="4"/>
  <c r="I26" i="4"/>
  <c r="E20" i="4"/>
  <c r="G20" i="4"/>
  <c r="K25" i="1"/>
  <c r="I20" i="4"/>
  <c r="K32" i="1"/>
  <c r="G26" i="4"/>
  <c r="G23" i="4"/>
  <c r="J56" i="4"/>
  <c r="I45" i="4"/>
  <c r="J27" i="4"/>
  <c r="N27" i="4"/>
  <c r="H28" i="4"/>
  <c r="N28" i="4" s="1"/>
  <c r="N30" i="1"/>
  <c r="N29" i="1"/>
  <c r="N27" i="1"/>
  <c r="N28" i="1" s="1"/>
  <c r="N26" i="1"/>
  <c r="N24" i="1"/>
  <c r="N23" i="1"/>
  <c r="N22" i="1"/>
  <c r="N21" i="1"/>
  <c r="N20" i="1"/>
  <c r="N19" i="1"/>
  <c r="N18" i="1"/>
  <c r="N17" i="1"/>
  <c r="N16" i="1"/>
  <c r="N14" i="1"/>
  <c r="N12" i="1"/>
  <c r="N13" i="1" s="1"/>
  <c r="N15" i="1" s="1"/>
  <c r="O27" i="1"/>
  <c r="O24" i="1"/>
  <c r="O22" i="1"/>
  <c r="O20" i="1"/>
  <c r="O19" i="1"/>
  <c r="O18" i="1"/>
  <c r="O12" i="1"/>
  <c r="M30" i="1"/>
  <c r="M26" i="1"/>
  <c r="M24" i="1"/>
  <c r="M21" i="1"/>
  <c r="M20" i="1"/>
  <c r="M12" i="1"/>
  <c r="M13" i="1" s="1"/>
  <c r="M15" i="1" s="1"/>
  <c r="H27" i="1"/>
  <c r="H23" i="1"/>
  <c r="H19" i="1"/>
  <c r="F30" i="1"/>
  <c r="F28" i="1"/>
  <c r="F24" i="1"/>
  <c r="F21" i="1"/>
  <c r="F20" i="1"/>
  <c r="F29" i="1"/>
  <c r="F12" i="1"/>
  <c r="F13" i="1" s="1"/>
  <c r="F15" i="1" s="1"/>
  <c r="L15" i="1"/>
  <c r="E15" i="1"/>
  <c r="G31" i="1"/>
  <c r="I31" i="1"/>
  <c r="L31" i="1"/>
  <c r="O31" i="1" s="1"/>
  <c r="G28" i="1"/>
  <c r="H28" i="1" s="1"/>
  <c r="I28" i="1"/>
  <c r="L28" i="1"/>
  <c r="G13" i="1"/>
  <c r="H30" i="1" s="1"/>
  <c r="I13" i="1"/>
  <c r="J23" i="1" s="1"/>
  <c r="L13" i="1"/>
  <c r="M29" i="1" s="1"/>
  <c r="M31" i="1" s="1"/>
  <c r="E13" i="1"/>
  <c r="F27" i="1" s="1"/>
  <c r="L25" i="1"/>
  <c r="I25" i="1"/>
  <c r="G25" i="1"/>
  <c r="H25" i="1" s="1"/>
  <c r="E32" i="1"/>
  <c r="F32" i="1" s="1"/>
  <c r="E31" i="1"/>
  <c r="F31" i="1" s="1"/>
  <c r="E28" i="1"/>
  <c r="E25" i="1"/>
  <c r="F25" i="1" s="1"/>
  <c r="J27" i="1" l="1"/>
  <c r="O25" i="1"/>
  <c r="H24" i="1"/>
  <c r="H20" i="1"/>
  <c r="I15" i="1"/>
  <c r="F18" i="1"/>
  <c r="F22" i="1"/>
  <c r="F26" i="1"/>
  <c r="H12" i="1"/>
  <c r="H13" i="1" s="1"/>
  <c r="H15" i="1" s="1"/>
  <c r="H21" i="1"/>
  <c r="J19" i="1"/>
  <c r="M18" i="1"/>
  <c r="M22" i="1"/>
  <c r="M27" i="1"/>
  <c r="M28" i="1" s="1"/>
  <c r="E33" i="1"/>
  <c r="H31" i="1"/>
  <c r="G15" i="1"/>
  <c r="F19" i="1"/>
  <c r="F23" i="1"/>
  <c r="H18" i="1"/>
  <c r="H22" i="1"/>
  <c r="H26" i="1"/>
  <c r="M19" i="1"/>
  <c r="M23" i="1"/>
  <c r="K33" i="1"/>
  <c r="K35" i="1" s="1"/>
  <c r="J28" i="4"/>
  <c r="J31" i="1"/>
  <c r="N31" i="1"/>
  <c r="N32" i="1" s="1"/>
  <c r="G32" i="1"/>
  <c r="H32" i="1" s="1"/>
  <c r="G33" i="1"/>
  <c r="L32" i="1"/>
  <c r="L33" i="1" s="1"/>
  <c r="L35" i="1" s="1"/>
  <c r="M25" i="1"/>
  <c r="N25" i="1"/>
  <c r="J20" i="1"/>
  <c r="J24" i="1"/>
  <c r="J29" i="1"/>
  <c r="O13" i="1"/>
  <c r="J12" i="1"/>
  <c r="J13" i="1" s="1"/>
  <c r="J15" i="1" s="1"/>
  <c r="J21" i="1"/>
  <c r="J25" i="1"/>
  <c r="J30" i="1"/>
  <c r="J28" i="1"/>
  <c r="J18" i="1"/>
  <c r="J22" i="1"/>
  <c r="J26" i="1"/>
  <c r="O15" i="1"/>
  <c r="I32" i="1"/>
  <c r="O28" i="1"/>
  <c r="M32" i="1"/>
  <c r="E35" i="1" l="1"/>
  <c r="F35" i="1" s="1"/>
  <c r="F33" i="1"/>
  <c r="M33" i="1"/>
  <c r="M35" i="1" s="1"/>
  <c r="H33" i="1"/>
  <c r="G35" i="1"/>
  <c r="H35" i="1" s="1"/>
  <c r="N33" i="1"/>
  <c r="N35" i="1" s="1"/>
  <c r="O32" i="1"/>
  <c r="I33" i="1"/>
  <c r="J32" i="1"/>
  <c r="O33" i="1" l="1"/>
  <c r="I35" i="1"/>
  <c r="J35" i="1" s="1"/>
  <c r="J33" i="1"/>
  <c r="O35" i="1" l="1"/>
</calcChain>
</file>

<file path=xl/sharedStrings.xml><?xml version="1.0" encoding="utf-8"?>
<sst xmlns="http://schemas.openxmlformats.org/spreadsheetml/2006/main" count="1590" uniqueCount="281">
  <si>
    <t>ANEKSI nr.1 Raporti Përmbledhës i Shpenzimeve të Ministrisë/Institucionit Buxhetor</t>
  </si>
  <si>
    <t>në/lekë</t>
  </si>
  <si>
    <t>Emri i Grupit</t>
  </si>
  <si>
    <t>Instituti Statistikes</t>
  </si>
  <si>
    <t>Kodi i grupit</t>
  </si>
  <si>
    <t>50</t>
  </si>
  <si>
    <t>EMËRTIME</t>
  </si>
  <si>
    <t>Shpenzimet e Ministrisë/Institucionit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</si>
  <si>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</si>
  <si>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</si>
  <si>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</si>
  <si>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</si>
  <si>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</si>
  <si>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</si>
  <si>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</si>
  <si>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</si>
  <si>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</si>
  <si>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</si>
  <si>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</si>
  <si>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</si>
  <si>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</si>
  <si>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</si>
  <si>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</si>
  <si>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</si>
  <si>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</si>
  <si>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</si>
  <si>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</si>
  <si>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</si>
  <si>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</si>
  <si>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01320</t>
  </si>
  <si>
    <t>Veprimtaria Statistikore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</si>
  <si>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</si>
  <si>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</si>
  <si>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</si>
  <si>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</si>
  <si>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</si>
  <si>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</si>
  <si>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</si>
  <si>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</si>
  <si>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</si>
  <si>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</si>
  <si>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</si>
  <si>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</si>
  <si>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</si>
  <si>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</si>
  <si>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</si>
  <si>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</si>
  <si>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</si>
  <si>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</si>
  <si>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</si>
  <si>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</si>
  <si>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</si>
  <si>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</si>
  <si>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</si>
  <si>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</si>
  <si>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</si>
  <si>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</si>
  <si>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</si>
  <si>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</si>
  <si>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</si>
  <si>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</si>
  <si>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Sekretari i Përgjithshëm</t>
  </si>
  <si>
    <t>Emri</t>
  </si>
  <si>
    <t>Firma</t>
  </si>
  <si>
    <t>Data</t>
  </si>
  <si>
    <t xml:space="preserve">ANEKSI 1.1 Raporti i Shpenzimeve të Ministrisë/Institucionit sipas kapitujve </t>
  </si>
  <si>
    <t>Kodi i Ministrisë</t>
  </si>
  <si>
    <t>Kodi i Kapitullit</t>
  </si>
  <si>
    <t>Emërtimi i Kapitullit</t>
  </si>
  <si>
    <t>Buxheti</t>
  </si>
  <si>
    <t>Artikujt buxhetore</t>
  </si>
  <si>
    <t>Total</t>
  </si>
  <si>
    <t>Periodike /Vjetore</t>
  </si>
  <si>
    <t>Shpenzime
Kapitale të Patrupëzuara</t>
  </si>
  <si>
    <t>Shpenzime
Kapitale të Trupëzuara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</si>
  <si>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</si>
  <si>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</si>
  <si>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</si>
  <si>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</si>
  <si>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</si>
  <si>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</si>
  <si>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</si>
  <si>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01</t>
  </si>
  <si>
    <t>Nga Buxheti</t>
  </si>
  <si>
    <t>Plani fillestar</t>
  </si>
  <si>
    <t>Plani i rishikuar</t>
  </si>
  <si>
    <t>Fakti</t>
  </si>
  <si>
    <t>Angazhime</t>
  </si>
  <si>
    <t>02</t>
  </si>
  <si>
    <t>Financim i huaj - Grant</t>
  </si>
  <si>
    <t>04</t>
  </si>
  <si>
    <t>TVSH, Detyrim Doganor</t>
  </si>
  <si>
    <t>05</t>
  </si>
  <si>
    <t>Nga të ardhurat e veta</t>
  </si>
  <si>
    <t>Ndryshimi ne vlere absolute</t>
  </si>
  <si>
    <t>Realizimi ne %</t>
  </si>
  <si>
    <t>06</t>
  </si>
  <si>
    <t>Nga të ardhurat jashtë limitit</t>
  </si>
  <si>
    <t>Drejtuesi i Ekipit Menaxhues të Programit</t>
  </si>
  <si>
    <t>Aneksi 1.2 "Shpenzimet Buxhetore në Total Programi dhe Total Ministrie/Institucioni Buxhetor"</t>
  </si>
  <si>
    <t>Kodi i Ministris</t>
  </si>
  <si>
    <t>Kodi i Programi</t>
  </si>
  <si>
    <t>Emërtimi i Programit</t>
  </si>
  <si>
    <t>Viti</t>
  </si>
  <si>
    <t>Tipi i Buxhetit</t>
  </si>
  <si>
    <t>Art. 230</t>
  </si>
  <si>
    <t>Art. 231</t>
  </si>
  <si>
    <t>Art. 600</t>
  </si>
  <si>
    <t>Art. 601</t>
  </si>
  <si>
    <t>Art. 602</t>
  </si>
  <si>
    <t>Art. 603</t>
  </si>
  <si>
    <t>Art. 604</t>
  </si>
  <si>
    <t>Art. 605</t>
  </si>
  <si>
    <t>Art. 606</t>
  </si>
  <si>
    <t>Shpenzime faktike</t>
  </si>
  <si>
    <t>Te ardhura jashte limiti</t>
  </si>
  <si>
    <t>Total i Ministrisë/Institucionit</t>
  </si>
  <si>
    <t>Numri i punonjesve në Total</t>
  </si>
  <si>
    <t>Numri faktik</t>
  </si>
  <si>
    <t>ANEKSI nr. 2 Raporti mbi Ekzekutimin e Buxhetit në nivelin e Programit të Buxhetit</t>
  </si>
  <si>
    <t xml:space="preserve"> Emri i Grupit</t>
  </si>
  <si>
    <t>Instituti Statistikës</t>
  </si>
  <si>
    <t xml:space="preserve"> Emri i </t>
  </si>
  <si>
    <t>Kodi i programit</t>
  </si>
  <si>
    <t>Shpenzimet e Programit</t>
  </si>
  <si>
    <t>Viti paraardhës</t>
  </si>
  <si>
    <t>Ndryshimi Vjetor                    ( Plan - Fakt)</t>
  </si>
  <si>
    <t>Shpenzime              Faktike</t>
  </si>
  <si>
    <t>Ndryshimi i planit vjetor</t>
  </si>
  <si>
    <t>Nëntotali Shpenzime Korente</t>
  </si>
  <si>
    <t>Nëntotali Shpenzime Kapitale me financim të brendshëm</t>
  </si>
  <si>
    <t>Nëntotali Shpenzime Kapitale me financim të huaj</t>
  </si>
  <si>
    <t>Totali i Shpenzimeve Kapitale</t>
  </si>
  <si>
    <t>Totali i Shpenzimeve Buxhetore të Programit</t>
  </si>
  <si>
    <t>Shpenzime Korente nga të Ardhurat Jashtë limitit (Kap 06)</t>
  </si>
  <si>
    <t>Shpenzime Kapitale nga të Ardhurat Jashtë limitit (Kap 06)</t>
  </si>
  <si>
    <t>Totali i Shpenzimeve të Programit</t>
  </si>
  <si>
    <t>Shpenzimet sipas produkteve të programit buxhetor</t>
  </si>
  <si>
    <t>Totali i Shpenzime Korente</t>
  </si>
  <si>
    <t>Kodi i produktit</t>
  </si>
  <si>
    <t>Emertimi</t>
  </si>
  <si>
    <t>95001AA</t>
  </si>
  <si>
    <t>Njësi statistikore të vrojtuara</t>
  </si>
  <si>
    <t>95001AC</t>
  </si>
  <si>
    <t>Personel i trajnuar</t>
  </si>
  <si>
    <t>Totali Shpenzime për Investime</t>
  </si>
  <si>
    <t>M500002</t>
  </si>
  <si>
    <t>Blerje pajisje kompjuterike</t>
  </si>
  <si>
    <t>M500004</t>
  </si>
  <si>
    <t>Rikonstruksion godine</t>
  </si>
  <si>
    <t>M500005</t>
  </si>
  <si>
    <t>Rimbursim TVSH</t>
  </si>
  <si>
    <t>M500009</t>
  </si>
  <si>
    <t>Fond i ngrire</t>
  </si>
  <si>
    <t>M500011</t>
  </si>
  <si>
    <t>Licensa</t>
  </si>
  <si>
    <t>20AF701</t>
  </si>
  <si>
    <t>IPA 2019 Multi-beneficiary statistical cooperation programme</t>
  </si>
  <si>
    <t>GM50002</t>
  </si>
  <si>
    <t>Projekti i Regjistrimit te pergjithshem te popullsise e banesave</t>
  </si>
  <si>
    <t>GM50009</t>
  </si>
  <si>
    <t>SALSTAT-Statistika te forta vendore Shqiptare</t>
  </si>
  <si>
    <t>Total Shpenzime nga të ardhurat jashtë limitit (Kap 06)</t>
  </si>
  <si>
    <t>Shpenzime korente nga të ardhurat jashtë limitit (Kap 06)</t>
  </si>
  <si>
    <t>Drejtuesi i Ekipit 
Menaxhues të 
Programit</t>
  </si>
  <si>
    <t>RAPORTI 2/1  Shpenzimet e programit sipas kapitujve</t>
  </si>
  <si>
    <t>Shpenzime Kapitale të Patrupëzuara</t>
  </si>
  <si>
    <t>Shpenzime Kapitale të Trupëzuara</t>
  </si>
  <si>
    <t>Kontrib.e Sigurimeve Shoqërore</t>
  </si>
  <si>
    <t>Mallra dhe Shërbime</t>
  </si>
  <si>
    <t>Subveci-net</t>
  </si>
  <si>
    <t>Të Tjera Transfer.Korrente Brendshme</t>
  </si>
  <si>
    <t>Transfer.Korrente të Huaja</t>
  </si>
  <si>
    <t>ANEKSI nr.3 Raporti i performancës së produkteve të programit</t>
  </si>
  <si>
    <t>Kodi i Produktit</t>
  </si>
  <si>
    <t>Emërtimi i Produktit</t>
  </si>
  <si>
    <t xml:space="preserve">Njësia matëse </t>
  </si>
  <si>
    <t>Periudha Rapotuese</t>
  </si>
  <si>
    <t>Deviacioni i Kostos për Njësi</t>
  </si>
  <si>
    <t>Sasia Faktike 
(Viti paraardhës)</t>
  </si>
  <si>
    <t>Shpenzimet Faktike 
 (sipas vitit paraardhes)</t>
  </si>
  <si>
    <t>Kosto për Njësi 
(sipas vitit paraardhës)</t>
  </si>
  <si>
    <t>Sasia (sipas planit 
Fillestar Vjetor)</t>
  </si>
  <si>
    <t>Shpenzimet (sipas 
planit Fillestar Vjetor</t>
  </si>
  <si>
    <t>Kosto për Njësi 
(sipas planit Fillestar të vitit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</si>
  <si>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</si>
  <si>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</si>
  <si>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</si>
  <si>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</si>
  <si>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</si>
  <si>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</si>
  <si>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</si>
  <si>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</si>
  <si>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</si>
  <si>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(7)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</si>
  <si>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</si>
  <si>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</si>
  <si>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</si>
  <si>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</si>
  <si>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</si>
  <si>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</si>
  <si>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</si>
  <si>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Numer</t>
  </si>
  <si>
    <t>numer punonjesish</t>
  </si>
  <si>
    <t>T</t>
  </si>
  <si>
    <t>Produktet e realizuara nga përdorimi i të ardhurave jashtë limitit (Nga kapitulli 06)</t>
  </si>
  <si>
    <t>Aneksi 3.1 Raporti i performancës së produkteve të programit sipas artikujve</t>
  </si>
  <si>
    <t>Kodi I Produktit</t>
  </si>
  <si>
    <t>Sasia</t>
  </si>
  <si>
    <t>Transferta për Buxhetet Familjare dhe Individët</t>
  </si>
  <si>
    <t>Totali i shpenzime buxhetore</t>
  </si>
  <si>
    <t>Totali i shpenzimeve nga të Ardhura jashte limiti</t>
  </si>
  <si>
    <t>Aneksi 3.2  Deviacioni kostos për njësi në vite</t>
  </si>
  <si>
    <t>Line Ministry</t>
  </si>
  <si>
    <t>Program Code</t>
  </si>
  <si>
    <t>Program Meaning</t>
  </si>
  <si>
    <t>KPI Target Periodicit</t>
  </si>
  <si>
    <t>Output Code</t>
  </si>
  <si>
    <t>Output Meaning</t>
  </si>
  <si>
    <t>Type Title</t>
  </si>
  <si>
    <t>Target Qty</t>
  </si>
  <si>
    <t>Planned Cost</t>
  </si>
  <si>
    <t>Unit Cost (Planned)</t>
  </si>
  <si>
    <t>Deviacioni i planit fillestar për njësi gjatë viteve</t>
  </si>
  <si>
    <t>Revised Qty</t>
  </si>
  <si>
    <t>Revised Cost</t>
  </si>
  <si>
    <t>Unit Cost (Revised)</t>
  </si>
  <si>
    <t>Deviacioni i planit të rishikuar për njësi gjate viteve</t>
  </si>
  <si>
    <t>Actual Qty</t>
  </si>
  <si>
    <t>Actual Cost</t>
  </si>
  <si>
    <t>Unit Cost (Actual)</t>
  </si>
  <si>
    <t>Deviacioni i kostos faktike për njësi gjate viteve</t>
  </si>
  <si>
    <t>ANEKSI nr.4 Raporti i realizimit të treguesve të performances së programit</t>
  </si>
  <si>
    <t>Kodi i Grupit</t>
  </si>
  <si>
    <t>Emri i Programit</t>
  </si>
  <si>
    <t>Qëllimi i politikës së  programit</t>
  </si>
  <si>
    <t>50-01130 Rritja e cilësisë  së prodhimit statistikor dhe shtimi i burimeve primare të të dhënave nëpërmjet përforcimit të kapaciteteve profesionale të stafit të INSTAT dhe përmirësimit të infrastrukturës së prodhimit statistikor.</t>
  </si>
  <si>
    <t>Treguesit e performancës në nivel qëllimi</t>
  </si>
  <si>
    <t>Treguesit e performancës/Produktet:</t>
  </si>
  <si>
    <t xml:space="preserve">Kodi i treguesit </t>
  </si>
  <si>
    <t xml:space="preserve">Emërtimi i treguesit </t>
  </si>
  <si>
    <t>Tregues me bazë 
 gjinore 
( PO )</t>
  </si>
  <si>
    <t>Njësia matese</t>
  </si>
  <si>
    <t xml:space="preserve">Fakti i Vitit
Paraardhës  </t>
  </si>
  <si>
    <t>Ndryshimi 
(Plan - Fakt)</t>
  </si>
  <si>
    <t>% e realizimit</t>
  </si>
  <si>
    <t>Rritja e numrit te raporteve te cilesise.</t>
  </si>
  <si>
    <t>Rritja e numrit të publikime</t>
  </si>
  <si>
    <t>Objektivat e politikës së programit</t>
  </si>
  <si>
    <t xml:space="preserve">Objektivi </t>
  </si>
  <si>
    <t>Përmirësimi i cilësisë së vrojtimeve statistikore, prodhimi dhe shpërndarja në kohë e me cilësi  të produkteve statistikore</t>
  </si>
  <si>
    <t>Rritja numrit të njësive statistikore të vrojtuara</t>
  </si>
  <si>
    <t>Rritja e  numrit  të publikimeve me statistika gjinore</t>
  </si>
  <si>
    <t>Po</t>
  </si>
  <si>
    <t>Produktet</t>
  </si>
  <si>
    <t>Kodi i treguesit</t>
  </si>
  <si>
    <t>Emërtimi i treguesit</t>
  </si>
  <si>
    <t xml:space="preserve">lekë </t>
  </si>
  <si>
    <t>Infrastrukture e nevojshme software- te perditsuara</t>
  </si>
  <si>
    <t>TVSH</t>
  </si>
  <si>
    <t>Rritja e perfomancës  së  institucionit duke aplikuar një menaxhim të lartë administrativ, financiar e  njerëzor dhe përmirësimit te infrastrukturës së prodhimit statistikor"</t>
  </si>
  <si>
    <t>% e punonjesve te trajnuar</t>
  </si>
  <si>
    <t>Rritja e numrit te auditimeve</t>
  </si>
  <si>
    <t>Rritja e numrit  te Grave në pozicione drejtuese</t>
  </si>
  <si>
    <t>Viti paraardhës 2024</t>
  </si>
  <si>
    <t>Plani Fillestar
 Vjetor 
Viti 2025</t>
  </si>
  <si>
    <t>Plani Vjetor
 i Rishikuar
 Viti 2025</t>
  </si>
  <si>
    <t>M500006</t>
  </si>
  <si>
    <t>Blerje pajisje Zyre</t>
  </si>
  <si>
    <t>Buxheti Vjetor 
Plan Fillestar 
Viti 2025</t>
  </si>
  <si>
    <t>Buxheti Vjetor 
Plan i Rishikuar 
Viti 2025</t>
  </si>
  <si>
    <t>Paisje zyre te blera</t>
  </si>
  <si>
    <t>Periudha e Raportimit  8-2025</t>
  </si>
  <si>
    <t>0</t>
  </si>
  <si>
    <t>SALSTAT- Statistika te te forta vendore Shqiptare</t>
  </si>
  <si>
    <t>Fakti 
i 
Periudhës/ progresive</t>
  </si>
  <si>
    <t>perqind (%)</t>
  </si>
  <si>
    <t>Numer punonjesish</t>
  </si>
  <si>
    <t>Cope</t>
  </si>
  <si>
    <t>Njesi statistikore</t>
  </si>
  <si>
    <t>Njesi Statistikore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</si>
</sst>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#,##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rgb="FF000000"/>
      <name val="Times New Roman"/>
      <family val="1"/>
    </font>
    <font>
      <b/>
      <sz val="11"/>
      <color rgb="FFC00000"/>
      <name val="Times New Roman"/>
      <family val="1"/>
    </font>
    <font>
      <b/>
      <sz val="9"/>
      <color rgb="FFC00000"/>
      <name val="Times New Roman"/>
      <family val="1"/>
    </font>
    <font>
      <b/>
      <sz val="7"/>
      <color rgb="FFC00000"/>
      <name val="Times New Roman"/>
      <family val="1"/>
    </font>
    <font>
      <b/>
      <sz val="8"/>
      <color rgb="FF080808"/>
      <name val="Times New Roman"/>
      <family val="1"/>
    </font>
    <font>
      <sz val="7"/>
      <color rgb="FF000000"/>
      <name val="Times New Roman"/>
      <family val="1"/>
    </font>
    <font>
      <sz val="7"/>
      <color rgb="FF080808"/>
      <name val="Times New Roman"/>
      <family val="1"/>
    </font>
    <font>
      <sz val="9"/>
      <color rgb="FF050505"/>
      <name val="Times New Roman"/>
      <family val="1"/>
    </font>
    <font>
      <b/>
      <sz val="11"/>
      <color rgb="FF000000"/>
      <name val="Times New Roman"/>
      <family val="1"/>
    </font>
    <font>
      <b/>
      <sz val="9"/>
      <color rgb="FF050505"/>
      <name val="Times New Roman"/>
      <family val="1"/>
    </font>
    <font>
      <sz val="7"/>
      <color rgb="FF050505"/>
      <name val="Times New Roman"/>
      <family val="1"/>
    </font>
    <font>
      <b/>
      <sz val="7"/>
      <color rgb="FF080808"/>
      <name val="Times New Roman"/>
      <family val="1"/>
    </font>
    <font>
      <b/>
      <sz val="9"/>
      <color rgb="FF00000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7"/>
      <name val="Times New Roman"/>
      <family val="1"/>
    </font>
    <font>
      <sz val="10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rgb="FF080808"/>
      <name val="Times New Roman"/>
      <family val="1"/>
    </font>
    <font>
      <sz val="9"/>
      <color theme="1"/>
      <name val="Times New Roman"/>
      <family val="1"/>
    </font>
    <font>
      <sz val="9"/>
      <color rgb="FF080808"/>
      <name val="Times New Roman"/>
      <family val="1"/>
    </font>
    <font>
      <b/>
      <sz val="9"/>
      <color rgb="FF080808"/>
      <name val="Times New Roman"/>
      <family val="1"/>
    </font>
    <font>
      <i/>
      <sz val="9"/>
      <name val="Times New Roman"/>
      <family val="1"/>
    </font>
    <font>
      <sz val="8"/>
      <color rgb="FF050505"/>
      <name val="Times New Roman"/>
      <family val="1"/>
    </font>
    <font>
      <sz val="8"/>
      <color rgb="FF000000"/>
      <name val="Times New Roman"/>
      <family val="1"/>
    </font>
    <font>
      <sz val="8"/>
      <color rgb="FF002060"/>
      <name val="Times New Roman"/>
      <family val="1"/>
    </font>
    <font>
      <b/>
      <sz val="8"/>
      <color rgb="FFC00000"/>
      <name val="Times New Roman"/>
      <family val="1"/>
    </font>
    <font>
      <b/>
      <sz val="8"/>
      <color rgb="FF050505"/>
      <name val="Times New Roman"/>
      <family val="1"/>
    </font>
    <font>
      <b/>
      <i/>
      <sz val="8"/>
      <color rgb="FF002060"/>
      <name val="Times New Roman"/>
      <family val="1"/>
    </font>
    <font>
      <b/>
      <sz val="8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none"/>
    </fill>
    <fill>
      <patternFill patternType="solid">
        <fgColor rgb="FFE6E6E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6"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/>
      <right/>
      <top style="double">
        <color rgb="FF000000"/>
      </top>
      <bottom/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00000"/>
      </bottom>
      <diagonal/>
    </border>
    <border>
      <left/>
      <right style="double">
        <color rgb="FF050505"/>
      </right>
      <top style="double">
        <color rgb="FF050505"/>
      </top>
      <bottom style="thin">
        <color rgb="FF000000"/>
      </bottom>
      <diagonal/>
    </border>
    <border>
      <left style="double">
        <color rgb="FF050505"/>
      </left>
      <right/>
      <top style="double">
        <color rgb="FF050505"/>
      </top>
      <bottom style="thin">
        <color rgb="FF000000"/>
      </bottom>
      <diagonal/>
    </border>
    <border>
      <left/>
      <right/>
      <top/>
      <bottom style="double">
        <color rgb="FF050505"/>
      </bottom>
      <diagonal/>
    </border>
    <border>
      <left/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/>
      <top style="hair">
        <color rgb="FF050505"/>
      </top>
      <bottom style="thin">
        <color rgb="FF050505"/>
      </bottom>
      <diagonal/>
    </border>
    <border>
      <left/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double">
        <color rgb="FF050505"/>
      </left>
      <right/>
      <top style="double">
        <color rgb="FF000000"/>
      </top>
      <bottom style="hair">
        <color rgb="FF050505"/>
      </bottom>
      <diagonal/>
    </border>
    <border>
      <left/>
      <right/>
      <top style="double">
        <color rgb="FF000000"/>
      </top>
      <bottom style="hair">
        <color rgb="FF050505"/>
      </bottom>
      <diagonal/>
    </border>
    <border>
      <left/>
      <right style="thin">
        <color rgb="FF000000"/>
      </right>
      <top style="double">
        <color rgb="FF000000"/>
      </top>
      <bottom style="hair">
        <color rgb="FF050505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50505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50505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50505"/>
      </bottom>
      <diagonal/>
    </border>
    <border>
      <left/>
      <right style="thin">
        <color rgb="FF050505"/>
      </right>
      <top style="thin">
        <color rgb="FF000000"/>
      </top>
      <bottom style="hair">
        <color rgb="FF05050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50505"/>
      </left>
      <right/>
      <top style="hair">
        <color rgb="FF050505"/>
      </top>
      <bottom style="thin">
        <color rgb="FF000000"/>
      </bottom>
      <diagonal/>
    </border>
    <border>
      <left/>
      <right style="hair">
        <color rgb="FF050505"/>
      </right>
      <top style="hair">
        <color rgb="FF050505"/>
      </top>
      <bottom style="thin">
        <color rgb="FF000000"/>
      </bottom>
      <diagonal/>
    </border>
    <border>
      <left style="double">
        <color rgb="FF050505"/>
      </left>
      <right/>
      <top style="double">
        <color rgb="FF050505"/>
      </top>
      <bottom style="hair">
        <color rgb="FF050505"/>
      </bottom>
      <diagonal/>
    </border>
    <border>
      <left/>
      <right/>
      <top style="double">
        <color rgb="FF050505"/>
      </top>
      <bottom style="hair">
        <color rgb="FF050505"/>
      </bottom>
      <diagonal/>
    </border>
    <border>
      <left/>
      <right style="thin">
        <color rgb="FF000000"/>
      </right>
      <top style="double">
        <color rgb="FF050505"/>
      </top>
      <bottom style="hair">
        <color rgb="FF050505"/>
      </bottom>
      <diagonal/>
    </border>
    <border>
      <left style="double">
        <color rgb="FF050505"/>
      </left>
      <right/>
      <top style="thin">
        <color rgb="FF050505"/>
      </top>
      <bottom style="double">
        <color rgb="FF050505"/>
      </bottom>
      <diagonal/>
    </border>
    <border>
      <left/>
      <right style="thin">
        <color rgb="FF000000"/>
      </right>
      <top style="thin">
        <color rgb="FF050505"/>
      </top>
      <bottom style="double">
        <color rgb="FF050505"/>
      </bottom>
      <diagonal/>
    </border>
    <border>
      <left style="thin">
        <color rgb="FF050505"/>
      </left>
      <right/>
      <top style="thin">
        <color rgb="FF050505"/>
      </top>
      <bottom/>
      <diagonal/>
    </border>
    <border>
      <left/>
      <right/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/>
      <top/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/>
      <top/>
      <bottom/>
      <diagonal/>
    </border>
    <border>
      <left/>
      <right style="thin">
        <color rgb="FF050505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/>
      <diagonal/>
    </border>
    <border>
      <left style="thin">
        <color rgb="FF050505"/>
      </left>
      <right style="thin">
        <color rgb="FF050505"/>
      </right>
      <top style="double">
        <color rgb="FF050505"/>
      </top>
      <bottom/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indexed="64"/>
      </top>
      <bottom style="dotted">
        <color rgb="FF000000"/>
      </bottom>
      <diagonal/>
    </border>
    <border>
      <left style="dotted">
        <color rgb="FF000000"/>
      </left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medium">
        <color indexed="64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dotted">
        <color rgb="FF000000"/>
      </right>
      <top style="dotted">
        <color rgb="FF000000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indexed="64"/>
      </bottom>
      <diagonal/>
    </border>
    <border>
      <left style="dotted">
        <color rgb="FF000000"/>
      </left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/>
      <right style="dotted">
        <color rgb="FF000000"/>
      </right>
      <top style="medium">
        <color indexed="64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medium">
        <color indexed="64"/>
      </bottom>
      <diagonal/>
    </border>
    <border>
      <left style="dotted">
        <color rgb="FF000000"/>
      </left>
      <right/>
      <top style="medium">
        <color indexed="64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medium">
        <color indexed="64"/>
      </bottom>
      <diagonal/>
    </border>
    <border>
      <left style="thin">
        <color rgb="FF050505"/>
      </left>
      <right style="thin">
        <color rgb="FF050505"/>
      </right>
      <top/>
      <bottom/>
      <diagonal/>
    </border>
  </borders>
  <cellStyleXfs count="5">
    <xf numFmtId="0" fontId="0" fillId="0" borderId="0"/>
    <xf numFmtId="0" fontId="1" fillId="4" borderId="1"/>
    <xf numFmtId="0" fontId="1" fillId="4" borderId="1"/>
    <xf numFmtId="0" fontId="1" fillId="4" borderId="1"/>
    <xf numFmtId="0" fontId="1" fillId="4" borderId="1"/>
  </cellStyleXfs>
  <cellXfs count="452">
    <xf numFmtId="0" fontId="0" fillId="0" borderId="0" xfId="0"/>
    <xf numFmtId="0" fontId="2" fillId="4" borderId="1" xfId="0" applyNumberFormat="1" applyFont="1" applyFill="1" applyBorder="1" applyAlignment="1" applyProtection="1">
      <alignment wrapText="1"/>
      <protection locked="0"/>
    </xf>
    <xf numFmtId="0" fontId="2" fillId="0" borderId="0" xfId="0" applyFont="1"/>
    <xf numFmtId="0" fontId="6" fillId="3" borderId="9" xfId="0" applyNumberFormat="1" applyFont="1" applyFill="1" applyBorder="1" applyAlignment="1" applyProtection="1">
      <alignment horizontal="center" vertical="center" wrapText="1"/>
    </xf>
    <xf numFmtId="0" fontId="6" fillId="3" borderId="11" xfId="0" applyNumberFormat="1" applyFont="1" applyFill="1" applyBorder="1" applyAlignment="1" applyProtection="1">
      <alignment horizontal="center" vertical="center" wrapText="1"/>
    </xf>
    <xf numFmtId="0" fontId="6" fillId="3" borderId="12" xfId="0" applyNumberFormat="1" applyFont="1" applyFill="1" applyBorder="1" applyAlignment="1" applyProtection="1">
      <alignment horizontal="center" vertical="center" wrapText="1"/>
    </xf>
    <xf numFmtId="0" fontId="6" fillId="3" borderId="14" xfId="0" applyNumberFormat="1" applyFont="1" applyFill="1" applyBorder="1" applyAlignment="1" applyProtection="1">
      <alignment horizontal="center" vertical="center"/>
    </xf>
    <xf numFmtId="0" fontId="6" fillId="3" borderId="15" xfId="0" applyNumberFormat="1" applyFont="1" applyFill="1" applyBorder="1" applyAlignment="1" applyProtection="1">
      <alignment horizontal="center" vertical="center"/>
    </xf>
    <xf numFmtId="3" fontId="7" fillId="4" borderId="17" xfId="0" applyNumberFormat="1" applyFont="1" applyFill="1" applyBorder="1" applyAlignment="1" applyProtection="1">
      <alignment horizontal="center" vertical="center"/>
    </xf>
    <xf numFmtId="3" fontId="7" fillId="4" borderId="18" xfId="0" applyNumberFormat="1" applyFont="1" applyFill="1" applyBorder="1" applyAlignment="1" applyProtection="1">
      <alignment horizontal="center" vertical="center"/>
    </xf>
    <xf numFmtId="3" fontId="7" fillId="4" borderId="19" xfId="0" applyNumberFormat="1" applyFont="1" applyFill="1" applyBorder="1" applyAlignment="1" applyProtection="1">
      <alignment horizontal="center" vertical="center"/>
    </xf>
    <xf numFmtId="0" fontId="8" fillId="2" borderId="31" xfId="0" applyNumberFormat="1" applyFont="1" applyFill="1" applyBorder="1" applyAlignment="1" applyProtection="1">
      <alignment horizontal="left" vertical="center" wrapText="1"/>
    </xf>
    <xf numFmtId="0" fontId="12" fillId="4" borderId="8" xfId="0" applyNumberFormat="1" applyFont="1" applyFill="1" applyBorder="1" applyAlignment="1" applyProtection="1">
      <alignment horizontal="center" vertical="center"/>
    </xf>
    <xf numFmtId="0" fontId="12" fillId="4" borderId="37" xfId="0" applyNumberFormat="1" applyFont="1" applyFill="1" applyBorder="1" applyAlignment="1" applyProtection="1">
      <alignment horizontal="center" vertical="center"/>
    </xf>
    <xf numFmtId="0" fontId="3" fillId="4" borderId="30" xfId="0" applyNumberFormat="1" applyFont="1" applyFill="1" applyBorder="1" applyAlignment="1" applyProtection="1">
      <alignment horizontal="center" vertical="center"/>
    </xf>
    <xf numFmtId="0" fontId="3" fillId="4" borderId="31" xfId="0" applyNumberFormat="1" applyFont="1" applyFill="1" applyBorder="1" applyAlignment="1" applyProtection="1">
      <alignment horizontal="left" vertical="center" wrapText="1"/>
    </xf>
    <xf numFmtId="0" fontId="3" fillId="4" borderId="31" xfId="0" applyNumberFormat="1" applyFont="1" applyFill="1" applyBorder="1" applyAlignment="1" applyProtection="1">
      <alignment horizontal="left" vertical="center"/>
    </xf>
    <xf numFmtId="3" fontId="3" fillId="4" borderId="31" xfId="0" applyNumberFormat="1" applyFont="1" applyFill="1" applyBorder="1" applyAlignment="1" applyProtection="1">
      <alignment horizontal="right" vertical="center"/>
    </xf>
    <xf numFmtId="0" fontId="3" fillId="4" borderId="1" xfId="0" applyNumberFormat="1" applyFont="1" applyFill="1" applyBorder="1" applyAlignment="1" applyProtection="1">
      <alignment horizontal="left" vertical="top"/>
    </xf>
    <xf numFmtId="0" fontId="10" fillId="4" borderId="1" xfId="0" applyNumberFormat="1" applyFont="1" applyFill="1" applyBorder="1" applyAlignment="1" applyProtection="1">
      <alignment horizontal="left" vertical="top"/>
    </xf>
    <xf numFmtId="0" fontId="9" fillId="4" borderId="8" xfId="0" applyNumberFormat="1" applyFont="1" applyFill="1" applyBorder="1" applyAlignment="1" applyProtection="1">
      <alignment horizontal="left" vertical="center"/>
    </xf>
    <xf numFmtId="0" fontId="9" fillId="4" borderId="8" xfId="0" applyNumberFormat="1" applyFont="1" applyFill="1" applyBorder="1" applyAlignment="1" applyProtection="1">
      <alignment horizontal="left" vertical="center"/>
    </xf>
    <xf numFmtId="0" fontId="10" fillId="4" borderId="1" xfId="0" applyNumberFormat="1" applyFont="1" applyFill="1" applyBorder="1" applyAlignment="1" applyProtection="1">
      <alignment horizontal="left" vertical="top"/>
    </xf>
    <xf numFmtId="0" fontId="15" fillId="6" borderId="31" xfId="0" applyNumberFormat="1" applyFont="1" applyFill="1" applyBorder="1" applyAlignment="1" applyProtection="1">
      <alignment horizontal="left" vertical="center" wrapText="1"/>
    </xf>
    <xf numFmtId="0" fontId="15" fillId="6" borderId="31" xfId="0" applyNumberFormat="1" applyFont="1" applyFill="1" applyBorder="1" applyAlignment="1" applyProtection="1">
      <alignment horizontal="left" vertical="center"/>
    </xf>
    <xf numFmtId="3" fontId="15" fillId="6" borderId="31" xfId="0" applyNumberFormat="1" applyFont="1" applyFill="1" applyBorder="1" applyAlignment="1" applyProtection="1">
      <alignment horizontal="right" vertical="center"/>
    </xf>
    <xf numFmtId="3" fontId="2" fillId="4" borderId="1" xfId="0" applyNumberFormat="1" applyFont="1" applyFill="1" applyBorder="1" applyAlignment="1" applyProtection="1">
      <alignment wrapText="1"/>
      <protection locked="0"/>
    </xf>
    <xf numFmtId="0" fontId="16" fillId="4" borderId="1" xfId="0" applyNumberFormat="1" applyFont="1" applyFill="1" applyBorder="1" applyAlignment="1" applyProtection="1">
      <alignment wrapText="1"/>
      <protection locked="0"/>
    </xf>
    <xf numFmtId="0" fontId="17" fillId="4" borderId="1" xfId="0" applyNumberFormat="1" applyFont="1" applyFill="1" applyBorder="1" applyAlignment="1" applyProtection="1">
      <alignment horizontal="left" vertical="top"/>
    </xf>
    <xf numFmtId="0" fontId="16" fillId="0" borderId="0" xfId="0" applyFont="1"/>
    <xf numFmtId="0" fontId="19" fillId="4" borderId="8" xfId="0" applyNumberFormat="1" applyFont="1" applyFill="1" applyBorder="1" applyAlignment="1" applyProtection="1">
      <alignment horizontal="center" vertical="center"/>
    </xf>
    <xf numFmtId="0" fontId="19" fillId="4" borderId="37" xfId="0" applyNumberFormat="1" applyFont="1" applyFill="1" applyBorder="1" applyAlignment="1" applyProtection="1">
      <alignment horizontal="center" vertical="center"/>
    </xf>
    <xf numFmtId="0" fontId="17" fillId="4" borderId="31" xfId="0" applyNumberFormat="1" applyFont="1" applyFill="1" applyBorder="1" applyAlignment="1" applyProtection="1">
      <alignment horizontal="center" vertical="center"/>
    </xf>
    <xf numFmtId="0" fontId="17" fillId="4" borderId="31" xfId="0" applyNumberFormat="1" applyFont="1" applyFill="1" applyBorder="1" applyAlignment="1" applyProtection="1">
      <alignment horizontal="left" vertical="center"/>
    </xf>
    <xf numFmtId="0" fontId="19" fillId="6" borderId="31" xfId="0" applyNumberFormat="1" applyFont="1" applyFill="1" applyBorder="1" applyAlignment="1" applyProtection="1">
      <alignment horizontal="center" vertical="center"/>
    </xf>
    <xf numFmtId="0" fontId="19" fillId="6" borderId="31" xfId="0" applyNumberFormat="1" applyFont="1" applyFill="1" applyBorder="1" applyAlignment="1" applyProtection="1">
      <alignment horizontal="left" vertical="center" wrapText="1"/>
    </xf>
    <xf numFmtId="0" fontId="19" fillId="6" borderId="31" xfId="0" applyNumberFormat="1" applyFont="1" applyFill="1" applyBorder="1" applyAlignment="1" applyProtection="1">
      <alignment horizontal="left" vertical="center"/>
    </xf>
    <xf numFmtId="3" fontId="19" fillId="6" borderId="31" xfId="0" applyNumberFormat="1" applyFont="1" applyFill="1" applyBorder="1" applyAlignment="1" applyProtection="1">
      <alignment horizontal="right" vertical="center"/>
    </xf>
    <xf numFmtId="3" fontId="21" fillId="4" borderId="1" xfId="0" applyNumberFormat="1" applyFont="1" applyFill="1" applyBorder="1" applyAlignment="1" applyProtection="1">
      <alignment wrapText="1"/>
      <protection locked="0"/>
    </xf>
    <xf numFmtId="0" fontId="20" fillId="4" borderId="8" xfId="0" applyNumberFormat="1" applyFont="1" applyFill="1" applyBorder="1" applyAlignment="1" applyProtection="1">
      <alignment horizontal="left" vertical="center"/>
    </xf>
    <xf numFmtId="0" fontId="22" fillId="3" borderId="7" xfId="0" applyNumberFormat="1" applyFont="1" applyFill="1" applyBorder="1" applyAlignment="1" applyProtection="1">
      <alignment horizontal="center" vertical="center" wrapText="1"/>
    </xf>
    <xf numFmtId="0" fontId="22" fillId="3" borderId="9" xfId="0" applyNumberFormat="1" applyFont="1" applyFill="1" applyBorder="1" applyAlignment="1" applyProtection="1">
      <alignment horizontal="center" vertical="center" wrapText="1"/>
    </xf>
    <xf numFmtId="0" fontId="22" fillId="3" borderId="10" xfId="0" applyNumberFormat="1" applyFont="1" applyFill="1" applyBorder="1" applyAlignment="1" applyProtection="1">
      <alignment horizontal="center" vertical="center" wrapText="1"/>
    </xf>
    <xf numFmtId="0" fontId="22" fillId="3" borderId="11" xfId="0" applyNumberFormat="1" applyFont="1" applyFill="1" applyBorder="1" applyAlignment="1" applyProtection="1">
      <alignment horizontal="center" vertical="center" wrapText="1"/>
    </xf>
    <xf numFmtId="0" fontId="22" fillId="3" borderId="12" xfId="0" applyNumberFormat="1" applyFont="1" applyFill="1" applyBorder="1" applyAlignment="1" applyProtection="1">
      <alignment horizontal="center" vertical="center" wrapText="1"/>
    </xf>
    <xf numFmtId="0" fontId="22" fillId="3" borderId="13" xfId="0" applyNumberFormat="1" applyFont="1" applyFill="1" applyBorder="1" applyAlignment="1" applyProtection="1">
      <alignment horizontal="center" vertical="center" wrapText="1"/>
    </xf>
    <xf numFmtId="0" fontId="22" fillId="3" borderId="14" xfId="0" applyNumberFormat="1" applyFont="1" applyFill="1" applyBorder="1" applyAlignment="1" applyProtection="1">
      <alignment horizontal="center" vertical="center"/>
    </xf>
    <xf numFmtId="0" fontId="22" fillId="3" borderId="15" xfId="0" applyNumberFormat="1" applyFont="1" applyFill="1" applyBorder="1" applyAlignment="1" applyProtection="1">
      <alignment horizontal="center" vertical="center"/>
    </xf>
    <xf numFmtId="3" fontId="23" fillId="4" borderId="17" xfId="0" applyNumberFormat="1" applyFont="1" applyFill="1" applyBorder="1" applyAlignment="1" applyProtection="1">
      <alignment horizontal="center" vertical="center"/>
    </xf>
    <xf numFmtId="3" fontId="23" fillId="4" borderId="18" xfId="0" applyNumberFormat="1" applyFont="1" applyFill="1" applyBorder="1" applyAlignment="1" applyProtection="1">
      <alignment horizontal="center" vertical="center"/>
    </xf>
    <xf numFmtId="3" fontId="23" fillId="4" borderId="19" xfId="0" applyNumberFormat="1" applyFont="1" applyFill="1" applyBorder="1" applyAlignment="1" applyProtection="1">
      <alignment horizontal="center" vertical="center"/>
    </xf>
    <xf numFmtId="3" fontId="23" fillId="4" borderId="20" xfId="0" applyNumberFormat="1" applyFont="1" applyFill="1" applyBorder="1" applyAlignment="1" applyProtection="1">
      <alignment horizontal="center" vertical="center"/>
    </xf>
    <xf numFmtId="0" fontId="17" fillId="4" borderId="22" xfId="0" applyNumberFormat="1" applyFont="1" applyFill="1" applyBorder="1" applyAlignment="1" applyProtection="1">
      <alignment horizontal="center" vertical="center"/>
    </xf>
    <xf numFmtId="3" fontId="23" fillId="4" borderId="23" xfId="0" applyNumberFormat="1" applyFont="1" applyFill="1" applyBorder="1" applyAlignment="1" applyProtection="1">
      <alignment horizontal="center" vertical="center"/>
    </xf>
    <xf numFmtId="0" fontId="20" fillId="2" borderId="24" xfId="0" applyNumberFormat="1" applyFont="1" applyFill="1" applyBorder="1" applyAlignment="1" applyProtection="1">
      <alignment horizontal="left" vertical="center" wrapText="1"/>
    </xf>
    <xf numFmtId="3" fontId="20" fillId="2" borderId="24" xfId="0" applyNumberFormat="1" applyFont="1" applyFill="1" applyBorder="1" applyAlignment="1" applyProtection="1">
      <alignment horizontal="right" vertical="center"/>
    </xf>
    <xf numFmtId="165" fontId="20" fillId="2" borderId="24" xfId="0" applyNumberFormat="1" applyFont="1" applyFill="1" applyBorder="1" applyAlignment="1" applyProtection="1">
      <alignment horizontal="right" vertical="center"/>
    </xf>
    <xf numFmtId="165" fontId="20" fillId="2" borderId="25" xfId="0" applyNumberFormat="1" applyFont="1" applyFill="1" applyBorder="1" applyAlignment="1" applyProtection="1">
      <alignment horizontal="right" vertical="center"/>
    </xf>
    <xf numFmtId="0" fontId="22" fillId="2" borderId="24" xfId="0" applyNumberFormat="1" applyFont="1" applyFill="1" applyBorder="1" applyAlignment="1" applyProtection="1">
      <alignment horizontal="left" vertical="center" wrapText="1"/>
    </xf>
    <xf numFmtId="3" fontId="22" fillId="2" borderId="24" xfId="0" applyNumberFormat="1" applyFont="1" applyFill="1" applyBorder="1" applyAlignment="1" applyProtection="1">
      <alignment horizontal="right" vertical="center"/>
    </xf>
    <xf numFmtId="165" fontId="22" fillId="2" borderId="24" xfId="0" applyNumberFormat="1" applyFont="1" applyFill="1" applyBorder="1" applyAlignment="1" applyProtection="1">
      <alignment horizontal="right" vertical="center"/>
    </xf>
    <xf numFmtId="3" fontId="23" fillId="4" borderId="27" xfId="0" applyNumberFormat="1" applyFont="1" applyFill="1" applyBorder="1" applyAlignment="1" applyProtection="1">
      <alignment horizontal="center" vertical="center"/>
    </xf>
    <xf numFmtId="165" fontId="23" fillId="4" borderId="28" xfId="0" applyNumberFormat="1" applyFont="1" applyFill="1" applyBorder="1" applyAlignment="1" applyProtection="1">
      <alignment horizontal="center" vertical="center"/>
    </xf>
    <xf numFmtId="3" fontId="23" fillId="4" borderId="29" xfId="0" applyNumberFormat="1" applyFont="1" applyFill="1" applyBorder="1" applyAlignment="1" applyProtection="1">
      <alignment horizontal="center" vertical="center"/>
    </xf>
    <xf numFmtId="165" fontId="23" fillId="4" borderId="18" xfId="0" applyNumberFormat="1" applyFont="1" applyFill="1" applyBorder="1" applyAlignment="1" applyProtection="1">
      <alignment horizontal="center" vertical="center"/>
    </xf>
    <xf numFmtId="0" fontId="20" fillId="2" borderId="31" xfId="0" applyNumberFormat="1" applyFont="1" applyFill="1" applyBorder="1" applyAlignment="1" applyProtection="1">
      <alignment horizontal="left" vertical="center" wrapText="1"/>
    </xf>
    <xf numFmtId="3" fontId="20" fillId="2" borderId="31" xfId="0" applyNumberFormat="1" applyFont="1" applyFill="1" applyBorder="1" applyAlignment="1" applyProtection="1">
      <alignment horizontal="right" vertical="center"/>
    </xf>
    <xf numFmtId="165" fontId="20" fillId="2" borderId="31" xfId="0" applyNumberFormat="1" applyFont="1" applyFill="1" applyBorder="1" applyAlignment="1" applyProtection="1">
      <alignment horizontal="right" vertical="center"/>
    </xf>
    <xf numFmtId="0" fontId="22" fillId="2" borderId="31" xfId="0" applyNumberFormat="1" applyFont="1" applyFill="1" applyBorder="1" applyAlignment="1" applyProtection="1">
      <alignment horizontal="left" vertical="center" wrapText="1"/>
    </xf>
    <xf numFmtId="3" fontId="20" fillId="6" borderId="31" xfId="0" applyNumberFormat="1" applyFont="1" applyFill="1" applyBorder="1" applyAlignment="1" applyProtection="1">
      <alignment horizontal="right" vertical="center"/>
    </xf>
    <xf numFmtId="3" fontId="20" fillId="7" borderId="31" xfId="0" applyNumberFormat="1" applyFont="1" applyFill="1" applyBorder="1" applyAlignment="1" applyProtection="1">
      <alignment horizontal="right" vertical="center"/>
    </xf>
    <xf numFmtId="3" fontId="22" fillId="2" borderId="31" xfId="0" applyNumberFormat="1" applyFont="1" applyFill="1" applyBorder="1" applyAlignment="1" applyProtection="1">
      <alignment horizontal="right" vertical="center"/>
    </xf>
    <xf numFmtId="165" fontId="22" fillId="2" borderId="31" xfId="0" applyNumberFormat="1" applyFont="1" applyFill="1" applyBorder="1" applyAlignment="1" applyProtection="1">
      <alignment horizontal="right" vertical="center"/>
    </xf>
    <xf numFmtId="0" fontId="19" fillId="0" borderId="32" xfId="0" applyNumberFormat="1" applyFont="1" applyFill="1" applyBorder="1" applyAlignment="1" applyProtection="1">
      <alignment horizontal="center" vertical="center"/>
    </xf>
    <xf numFmtId="3" fontId="23" fillId="0" borderId="32" xfId="0" applyNumberFormat="1" applyFont="1" applyFill="1" applyBorder="1" applyAlignment="1" applyProtection="1">
      <alignment horizontal="right" vertical="center"/>
    </xf>
    <xf numFmtId="3" fontId="23" fillId="0" borderId="33" xfId="0" applyNumberFormat="1" applyFont="1" applyFill="1" applyBorder="1" applyAlignment="1" applyProtection="1">
      <alignment horizontal="right" vertical="center"/>
    </xf>
    <xf numFmtId="0" fontId="22" fillId="6" borderId="24" xfId="0" applyNumberFormat="1" applyFont="1" applyFill="1" applyBorder="1" applyAlignment="1" applyProtection="1">
      <alignment horizontal="left" vertical="center" wrapText="1"/>
    </xf>
    <xf numFmtId="3" fontId="22" fillId="6" borderId="24" xfId="0" applyNumberFormat="1" applyFont="1" applyFill="1" applyBorder="1" applyAlignment="1" applyProtection="1">
      <alignment horizontal="right" vertical="center"/>
    </xf>
    <xf numFmtId="165" fontId="22" fillId="6" borderId="24" xfId="0" applyNumberFormat="1" applyFont="1" applyFill="1" applyBorder="1" applyAlignment="1" applyProtection="1">
      <alignment horizontal="right" vertical="center"/>
    </xf>
    <xf numFmtId="165" fontId="22" fillId="6" borderId="25" xfId="0" applyNumberFormat="1" applyFont="1" applyFill="1" applyBorder="1" applyAlignment="1" applyProtection="1">
      <alignment horizontal="right" vertical="center"/>
    </xf>
    <xf numFmtId="0" fontId="22" fillId="6" borderId="31" xfId="0" applyNumberFormat="1" applyFont="1" applyFill="1" applyBorder="1" applyAlignment="1" applyProtection="1">
      <alignment horizontal="left" vertical="center" wrapText="1"/>
    </xf>
    <xf numFmtId="3" fontId="22" fillId="6" borderId="31" xfId="0" applyNumberFormat="1" applyFont="1" applyFill="1" applyBorder="1" applyAlignment="1" applyProtection="1">
      <alignment horizontal="right" vertical="center"/>
    </xf>
    <xf numFmtId="165" fontId="22" fillId="6" borderId="31" xfId="0" applyNumberFormat="1" applyFont="1" applyFill="1" applyBorder="1" applyAlignment="1" applyProtection="1">
      <alignment horizontal="right" vertical="center"/>
    </xf>
    <xf numFmtId="3" fontId="23" fillId="7" borderId="32" xfId="0" applyNumberFormat="1" applyFont="1" applyFill="1" applyBorder="1" applyAlignment="1" applyProtection="1">
      <alignment horizontal="right" vertical="center"/>
    </xf>
    <xf numFmtId="0" fontId="7" fillId="4" borderId="17" xfId="0" applyNumberFormat="1" applyFont="1" applyFill="1" applyBorder="1" applyAlignment="1" applyProtection="1">
      <alignment horizontal="center" vertical="center"/>
    </xf>
    <xf numFmtId="0" fontId="7" fillId="4" borderId="18" xfId="0" applyNumberFormat="1" applyFont="1" applyFill="1" applyBorder="1" applyAlignment="1" applyProtection="1">
      <alignment horizontal="center" vertical="center"/>
    </xf>
    <xf numFmtId="0" fontId="7" fillId="4" borderId="19" xfId="0" applyNumberFormat="1" applyFont="1" applyFill="1" applyBorder="1" applyAlignment="1" applyProtection="1">
      <alignment horizontal="center" vertical="center"/>
    </xf>
    <xf numFmtId="3" fontId="22" fillId="6" borderId="6" xfId="0" applyNumberFormat="1" applyFont="1" applyFill="1" applyBorder="1" applyAlignment="1" applyProtection="1">
      <alignment horizontal="right" vertical="center"/>
    </xf>
    <xf numFmtId="0" fontId="19" fillId="3" borderId="38" xfId="0" applyNumberFormat="1" applyFont="1" applyFill="1" applyBorder="1" applyAlignment="1" applyProtection="1">
      <alignment horizontal="left" vertical="center"/>
    </xf>
    <xf numFmtId="0" fontId="22" fillId="3" borderId="41" xfId="0" applyNumberFormat="1" applyFont="1" applyFill="1" applyBorder="1" applyAlignment="1" applyProtection="1">
      <alignment horizontal="right" vertical="center"/>
    </xf>
    <xf numFmtId="164" fontId="22" fillId="3" borderId="42" xfId="0" applyNumberFormat="1" applyFont="1" applyFill="1" applyBorder="1" applyAlignment="1" applyProtection="1">
      <alignment horizontal="left" vertical="center"/>
    </xf>
    <xf numFmtId="0" fontId="22" fillId="3" borderId="7" xfId="0" applyNumberFormat="1" applyFont="1" applyFill="1" applyBorder="1" applyAlignment="1" applyProtection="1">
      <alignment horizontal="center" vertical="center"/>
    </xf>
    <xf numFmtId="0" fontId="23" fillId="4" borderId="17" xfId="0" applyNumberFormat="1" applyFont="1" applyFill="1" applyBorder="1" applyAlignment="1" applyProtection="1">
      <alignment horizontal="center" vertical="center"/>
    </xf>
    <xf numFmtId="0" fontId="23" fillId="4" borderId="18" xfId="0" applyNumberFormat="1" applyFont="1" applyFill="1" applyBorder="1" applyAlignment="1" applyProtection="1">
      <alignment horizontal="center" vertical="center"/>
    </xf>
    <xf numFmtId="0" fontId="23" fillId="4" borderId="19" xfId="0" applyNumberFormat="1" applyFont="1" applyFill="1" applyBorder="1" applyAlignment="1" applyProtection="1">
      <alignment horizontal="center" vertical="center"/>
    </xf>
    <xf numFmtId="0" fontId="23" fillId="4" borderId="20" xfId="0" applyNumberFormat="1" applyFont="1" applyFill="1" applyBorder="1" applyAlignment="1" applyProtection="1">
      <alignment horizontal="center" vertical="center"/>
    </xf>
    <xf numFmtId="0" fontId="24" fillId="4" borderId="21" xfId="0" applyNumberFormat="1" applyFont="1" applyFill="1" applyBorder="1" applyAlignment="1" applyProtection="1">
      <alignment horizontal="center" vertical="center"/>
    </xf>
    <xf numFmtId="0" fontId="20" fillId="2" borderId="30" xfId="0" applyNumberFormat="1" applyFont="1" applyFill="1" applyBorder="1" applyAlignment="1" applyProtection="1">
      <alignment horizontal="center" vertical="center"/>
    </xf>
    <xf numFmtId="0" fontId="20" fillId="2" borderId="31" xfId="0" applyNumberFormat="1" applyFont="1" applyFill="1" applyBorder="1" applyAlignment="1" applyProtection="1">
      <alignment horizontal="left" vertical="center"/>
    </xf>
    <xf numFmtId="3" fontId="20" fillId="2" borderId="6" xfId="0" applyNumberFormat="1" applyFont="1" applyFill="1" applyBorder="1" applyAlignment="1" applyProtection="1">
      <alignment horizontal="right" vertical="center"/>
    </xf>
    <xf numFmtId="0" fontId="22" fillId="6" borderId="30" xfId="0" applyNumberFormat="1" applyFont="1" applyFill="1" applyBorder="1" applyAlignment="1" applyProtection="1">
      <alignment horizontal="center" vertical="center"/>
    </xf>
    <xf numFmtId="0" fontId="22" fillId="6" borderId="31" xfId="0" applyNumberFormat="1" applyFont="1" applyFill="1" applyBorder="1" applyAlignment="1" applyProtection="1">
      <alignment horizontal="left" vertical="center"/>
    </xf>
    <xf numFmtId="0" fontId="22" fillId="2" borderId="30" xfId="0" applyNumberFormat="1" applyFont="1" applyFill="1" applyBorder="1" applyAlignment="1" applyProtection="1">
      <alignment horizontal="center" vertical="center"/>
    </xf>
    <xf numFmtId="0" fontId="22" fillId="2" borderId="31" xfId="0" applyNumberFormat="1" applyFont="1" applyFill="1" applyBorder="1" applyAlignment="1" applyProtection="1">
      <alignment horizontal="left" vertical="center"/>
    </xf>
    <xf numFmtId="3" fontId="23" fillId="4" borderId="28" xfId="0" applyNumberFormat="1" applyFont="1" applyFill="1" applyBorder="1" applyAlignment="1" applyProtection="1">
      <alignment horizontal="center" vertical="center"/>
    </xf>
    <xf numFmtId="0" fontId="17" fillId="4" borderId="21" xfId="0" applyNumberFormat="1" applyFont="1" applyFill="1" applyBorder="1" applyAlignment="1" applyProtection="1">
      <alignment horizontal="center" vertical="center"/>
    </xf>
    <xf numFmtId="0" fontId="20" fillId="6" borderId="30" xfId="0" applyNumberFormat="1" applyFont="1" applyFill="1" applyBorder="1" applyAlignment="1" applyProtection="1">
      <alignment horizontal="center" vertical="center"/>
    </xf>
    <xf numFmtId="3" fontId="16" fillId="4" borderId="1" xfId="0" applyNumberFormat="1" applyFont="1" applyFill="1" applyBorder="1" applyAlignment="1" applyProtection="1">
      <alignment wrapText="1"/>
      <protection locked="0"/>
    </xf>
    <xf numFmtId="0" fontId="12" fillId="4" borderId="8" xfId="0" applyNumberFormat="1" applyFont="1" applyFill="1" applyBorder="1" applyAlignment="1" applyProtection="1">
      <alignment horizontal="center" vertical="center"/>
    </xf>
    <xf numFmtId="3" fontId="17" fillId="7" borderId="31" xfId="0" applyNumberFormat="1" applyFont="1" applyFill="1" applyBorder="1" applyAlignment="1" applyProtection="1">
      <alignment horizontal="right" vertical="center"/>
    </xf>
    <xf numFmtId="0" fontId="5" fillId="3" borderId="2" xfId="0" applyNumberFormat="1" applyFont="1" applyFill="1" applyBorder="1" applyAlignment="1" applyProtection="1">
      <alignment horizontal="left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5" fillId="3" borderId="38" xfId="0" applyNumberFormat="1" applyFont="1" applyFill="1" applyBorder="1" applyAlignment="1" applyProtection="1">
      <alignment horizontal="left" vertical="center" wrapText="1"/>
    </xf>
    <xf numFmtId="0" fontId="5" fillId="3" borderId="39" xfId="0" applyNumberFormat="1" applyFont="1" applyFill="1" applyBorder="1" applyAlignment="1" applyProtection="1">
      <alignment horizontal="left" vertical="center" wrapText="1"/>
    </xf>
    <xf numFmtId="0" fontId="6" fillId="3" borderId="47" xfId="0" applyNumberFormat="1" applyFont="1" applyFill="1" applyBorder="1" applyAlignment="1" applyProtection="1">
      <alignment horizontal="center" vertical="center" wrapText="1"/>
    </xf>
    <xf numFmtId="0" fontId="6" fillId="3" borderId="48" xfId="0" applyNumberFormat="1" applyFont="1" applyFill="1" applyBorder="1" applyAlignment="1" applyProtection="1">
      <alignment horizontal="center" vertical="center" wrapText="1"/>
    </xf>
    <xf numFmtId="0" fontId="6" fillId="3" borderId="49" xfId="0" applyNumberFormat="1" applyFont="1" applyFill="1" applyBorder="1" applyAlignment="1" applyProtection="1">
      <alignment horizontal="center" vertical="center" wrapText="1"/>
    </xf>
    <xf numFmtId="0" fontId="6" fillId="3" borderId="5" xfId="0" applyNumberFormat="1" applyFont="1" applyFill="1" applyBorder="1" applyAlignment="1" applyProtection="1">
      <alignment horizontal="center" vertical="center"/>
    </xf>
    <xf numFmtId="0" fontId="7" fillId="4" borderId="50" xfId="0" applyNumberFormat="1" applyFont="1" applyFill="1" applyBorder="1" applyAlignment="1" applyProtection="1">
      <alignment horizontal="center" vertical="center"/>
    </xf>
    <xf numFmtId="0" fontId="8" fillId="4" borderId="31" xfId="0" applyNumberFormat="1" applyFont="1" applyFill="1" applyBorder="1" applyAlignment="1" applyProtection="1">
      <alignment horizontal="left" vertical="center" wrapText="1"/>
    </xf>
    <xf numFmtId="0" fontId="3" fillId="2" borderId="30" xfId="0" applyNumberFormat="1" applyFont="1" applyFill="1" applyBorder="1" applyAlignment="1" applyProtection="1">
      <alignment horizontal="center" vertical="center" wrapText="1"/>
    </xf>
    <xf numFmtId="0" fontId="3" fillId="2" borderId="31" xfId="0" applyNumberFormat="1" applyFont="1" applyFill="1" applyBorder="1" applyAlignment="1" applyProtection="1">
      <alignment horizontal="left" vertical="center" wrapText="1"/>
    </xf>
    <xf numFmtId="3" fontId="3" fillId="2" borderId="31" xfId="0" applyNumberFormat="1" applyFont="1" applyFill="1" applyBorder="1" applyAlignment="1" applyProtection="1">
      <alignment horizontal="right" vertical="center" wrapText="1"/>
    </xf>
    <xf numFmtId="3" fontId="19" fillId="6" borderId="31" xfId="0" applyNumberFormat="1" applyFont="1" applyFill="1" applyBorder="1" applyAlignment="1" applyProtection="1">
      <alignment horizontal="right" vertical="center" wrapText="1"/>
    </xf>
    <xf numFmtId="0" fontId="3" fillId="6" borderId="30" xfId="0" applyNumberFormat="1" applyFont="1" applyFill="1" applyBorder="1" applyAlignment="1" applyProtection="1">
      <alignment horizontal="center" vertical="center" wrapText="1"/>
    </xf>
    <xf numFmtId="0" fontId="19" fillId="6" borderId="30" xfId="0" applyNumberFormat="1" applyFont="1" applyFill="1" applyBorder="1" applyAlignment="1" applyProtection="1">
      <alignment horizontal="center" vertical="center"/>
    </xf>
    <xf numFmtId="3" fontId="3" fillId="4" borderId="6" xfId="0" applyNumberFormat="1" applyFont="1" applyFill="1" applyBorder="1" applyAlignment="1" applyProtection="1">
      <alignment horizontal="right" vertical="center" wrapText="1"/>
    </xf>
    <xf numFmtId="3" fontId="7" fillId="4" borderId="50" xfId="0" applyNumberFormat="1" applyFont="1" applyFill="1" applyBorder="1" applyAlignment="1" applyProtection="1">
      <alignment horizontal="center" vertical="center"/>
    </xf>
    <xf numFmtId="3" fontId="3" fillId="2" borderId="6" xfId="0" applyNumberFormat="1" applyFont="1" applyFill="1" applyBorder="1" applyAlignment="1" applyProtection="1">
      <alignment horizontal="right" vertical="center" wrapText="1"/>
    </xf>
    <xf numFmtId="3" fontId="19" fillId="6" borderId="6" xfId="0" applyNumberFormat="1" applyFont="1" applyFill="1" applyBorder="1" applyAlignment="1" applyProtection="1">
      <alignment horizontal="right" vertical="center" wrapText="1"/>
    </xf>
    <xf numFmtId="3" fontId="3" fillId="7" borderId="31" xfId="0" applyNumberFormat="1" applyFont="1" applyFill="1" applyBorder="1" applyAlignment="1" applyProtection="1">
      <alignment horizontal="right" vertical="center"/>
    </xf>
    <xf numFmtId="0" fontId="25" fillId="4" borderId="1" xfId="0" applyNumberFormat="1" applyFont="1" applyFill="1" applyBorder="1" applyAlignment="1" applyProtection="1">
      <alignment wrapText="1"/>
      <protection locked="0"/>
    </xf>
    <xf numFmtId="0" fontId="26" fillId="4" borderId="8" xfId="0" applyNumberFormat="1" applyFont="1" applyFill="1" applyBorder="1" applyAlignment="1" applyProtection="1">
      <alignment horizontal="left" vertical="center"/>
    </xf>
    <xf numFmtId="0" fontId="25" fillId="0" borderId="0" xfId="0" applyFont="1"/>
    <xf numFmtId="0" fontId="17" fillId="4" borderId="31" xfId="0" applyNumberFormat="1" applyFont="1" applyFill="1" applyBorder="1" applyAlignment="1" applyProtection="1">
      <alignment horizontal="right" vertical="center"/>
    </xf>
    <xf numFmtId="3" fontId="17" fillId="0" borderId="31" xfId="0" applyNumberFormat="1" applyFont="1" applyFill="1" applyBorder="1" applyAlignment="1" applyProtection="1">
      <alignment horizontal="right" vertical="center"/>
    </xf>
    <xf numFmtId="0" fontId="3" fillId="4" borderId="1" xfId="0" applyNumberFormat="1" applyFont="1" applyFill="1" applyBorder="1" applyAlignment="1" applyProtection="1">
      <alignment horizontal="left" vertical="top"/>
    </xf>
    <xf numFmtId="3" fontId="17" fillId="4" borderId="31" xfId="0" applyNumberFormat="1" applyFont="1" applyFill="1" applyBorder="1" applyAlignment="1" applyProtection="1">
      <alignment horizontal="right" vertical="center"/>
    </xf>
    <xf numFmtId="0" fontId="3" fillId="4" borderId="31" xfId="0" applyNumberFormat="1" applyFont="1" applyFill="1" applyBorder="1" applyAlignment="1" applyProtection="1">
      <alignment horizontal="center" vertical="center"/>
    </xf>
    <xf numFmtId="0" fontId="15" fillId="6" borderId="31" xfId="0" applyNumberFormat="1" applyFont="1" applyFill="1" applyBorder="1" applyAlignment="1" applyProtection="1">
      <alignment horizontal="center" vertical="center"/>
    </xf>
    <xf numFmtId="0" fontId="17" fillId="4" borderId="31" xfId="0" applyNumberFormat="1" applyFont="1" applyFill="1" applyBorder="1" applyAlignment="1" applyProtection="1">
      <alignment horizontal="left" vertical="center" wrapText="1"/>
    </xf>
    <xf numFmtId="3" fontId="17" fillId="6" borderId="31" xfId="0" applyNumberFormat="1" applyFont="1" applyFill="1" applyBorder="1" applyAlignment="1" applyProtection="1">
      <alignment horizontal="right" vertical="center"/>
    </xf>
    <xf numFmtId="0" fontId="27" fillId="4" borderId="1" xfId="0" applyNumberFormat="1" applyFont="1" applyFill="1" applyBorder="1" applyAlignment="1" applyProtection="1">
      <alignment wrapText="1"/>
      <protection locked="0"/>
    </xf>
    <xf numFmtId="0" fontId="27" fillId="0" borderId="0" xfId="0" applyFont="1"/>
    <xf numFmtId="0" fontId="5" fillId="3" borderId="52" xfId="0" applyNumberFormat="1" applyFont="1" applyFill="1" applyBorder="1" applyAlignment="1" applyProtection="1">
      <alignment horizontal="center" vertical="center" wrapText="1"/>
    </xf>
    <xf numFmtId="0" fontId="5" fillId="3" borderId="55" xfId="0" applyNumberFormat="1" applyFont="1" applyFill="1" applyBorder="1" applyAlignment="1" applyProtection="1">
      <alignment horizontal="center" vertical="center" wrapText="1"/>
    </xf>
    <xf numFmtId="0" fontId="15" fillId="4" borderId="58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/>
    </xf>
    <xf numFmtId="0" fontId="28" fillId="4" borderId="8" xfId="0" applyNumberFormat="1" applyFont="1" applyFill="1" applyBorder="1" applyAlignment="1" applyProtection="1">
      <alignment horizontal="left" vertical="center"/>
    </xf>
    <xf numFmtId="3" fontId="27" fillId="0" borderId="0" xfId="0" applyNumberFormat="1" applyFont="1"/>
    <xf numFmtId="0" fontId="17" fillId="4" borderId="1" xfId="0" applyNumberFormat="1" applyFont="1" applyFill="1" applyBorder="1" applyAlignment="1" applyProtection="1">
      <alignment horizontal="left" vertical="top"/>
    </xf>
    <xf numFmtId="0" fontId="27" fillId="4" borderId="1" xfId="0" applyNumberFormat="1" applyFont="1" applyFill="1" applyBorder="1" applyAlignment="1" applyProtection="1">
      <alignment horizontal="center" wrapText="1"/>
      <protection locked="0"/>
    </xf>
    <xf numFmtId="0" fontId="28" fillId="4" borderId="8" xfId="0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0" fontId="17" fillId="2" borderId="67" xfId="0" applyNumberFormat="1" applyFont="1" applyFill="1" applyBorder="1" applyAlignment="1" applyProtection="1">
      <alignment horizontal="center" vertical="center" wrapText="1"/>
    </xf>
    <xf numFmtId="0" fontId="17" fillId="2" borderId="66" xfId="0" applyNumberFormat="1" applyFont="1" applyFill="1" applyBorder="1" applyAlignment="1" applyProtection="1">
      <alignment horizontal="center" vertical="center"/>
    </xf>
    <xf numFmtId="3" fontId="24" fillId="4" borderId="66" xfId="0" applyNumberFormat="1" applyFont="1" applyFill="1" applyBorder="1" applyAlignment="1" applyProtection="1">
      <alignment horizontal="center" vertical="center"/>
    </xf>
    <xf numFmtId="3" fontId="17" fillId="4" borderId="66" xfId="0" applyNumberFormat="1" applyFont="1" applyFill="1" applyBorder="1" applyAlignment="1" applyProtection="1">
      <alignment horizontal="right" vertical="center" wrapText="1"/>
    </xf>
    <xf numFmtId="3" fontId="17" fillId="4" borderId="66" xfId="0" applyNumberFormat="1" applyFont="1" applyFill="1" applyBorder="1" applyAlignment="1" applyProtection="1">
      <alignment horizontal="right" vertical="center"/>
    </xf>
    <xf numFmtId="165" fontId="17" fillId="4" borderId="68" xfId="0" applyNumberFormat="1" applyFont="1" applyFill="1" applyBorder="1" applyAlignment="1" applyProtection="1">
      <alignment horizontal="right" vertical="center"/>
    </xf>
    <xf numFmtId="0" fontId="17" fillId="7" borderId="67" xfId="0" applyNumberFormat="1" applyFont="1" applyFill="1" applyBorder="1" applyAlignment="1" applyProtection="1">
      <alignment horizontal="center" vertical="center" wrapText="1"/>
    </xf>
    <xf numFmtId="0" fontId="17" fillId="4" borderId="66" xfId="0" applyNumberFormat="1" applyFont="1" applyFill="1" applyBorder="1" applyAlignment="1" applyProtection="1">
      <alignment horizontal="center" vertical="center"/>
    </xf>
    <xf numFmtId="0" fontId="30" fillId="2" borderId="64" xfId="0" applyNumberFormat="1" applyFont="1" applyFill="1" applyBorder="1" applyAlignment="1" applyProtection="1">
      <alignment horizontal="center" vertical="center"/>
    </xf>
    <xf numFmtId="0" fontId="17" fillId="2" borderId="65" xfId="0" applyNumberFormat="1" applyFont="1" applyFill="1" applyBorder="1" applyAlignment="1" applyProtection="1">
      <alignment horizontal="left" vertical="center" wrapText="1"/>
    </xf>
    <xf numFmtId="0" fontId="19" fillId="4" borderId="58" xfId="0" applyNumberFormat="1" applyFont="1" applyFill="1" applyBorder="1" applyAlignment="1" applyProtection="1">
      <alignment horizontal="center" vertical="center" wrapText="1"/>
    </xf>
    <xf numFmtId="0" fontId="30" fillId="2" borderId="70" xfId="0" applyNumberFormat="1" applyFont="1" applyFill="1" applyBorder="1" applyAlignment="1" applyProtection="1">
      <alignment horizontal="center" vertical="center"/>
    </xf>
    <xf numFmtId="0" fontId="17" fillId="2" borderId="71" xfId="0" applyNumberFormat="1" applyFont="1" applyFill="1" applyBorder="1" applyAlignment="1" applyProtection="1">
      <alignment horizontal="left" vertical="center" wrapText="1"/>
    </xf>
    <xf numFmtId="0" fontId="17" fillId="2" borderId="66" xfId="0" applyNumberFormat="1" applyFont="1" applyFill="1" applyBorder="1" applyAlignment="1" applyProtection="1">
      <alignment horizontal="right" vertical="center"/>
    </xf>
    <xf numFmtId="0" fontId="19" fillId="4" borderId="62" xfId="0" applyNumberFormat="1" applyFont="1" applyFill="1" applyBorder="1" applyAlignment="1" applyProtection="1">
      <alignment horizontal="center" vertical="center"/>
    </xf>
    <xf numFmtId="0" fontId="17" fillId="4" borderId="64" xfId="0" applyNumberFormat="1" applyFont="1" applyFill="1" applyBorder="1" applyAlignment="1" applyProtection="1">
      <alignment horizontal="center" vertical="center"/>
    </xf>
    <xf numFmtId="0" fontId="17" fillId="4" borderId="71" xfId="0" applyNumberFormat="1" applyFont="1" applyFill="1" applyBorder="1" applyAlignment="1" applyProtection="1">
      <alignment horizontal="left" vertical="center" wrapText="1"/>
    </xf>
    <xf numFmtId="0" fontId="30" fillId="4" borderId="64" xfId="0" applyNumberFormat="1" applyFont="1" applyFill="1" applyBorder="1" applyAlignment="1" applyProtection="1">
      <alignment horizontal="center" vertical="center"/>
    </xf>
    <xf numFmtId="0" fontId="12" fillId="4" borderId="125" xfId="0" applyNumberFormat="1" applyFont="1" applyFill="1" applyBorder="1" applyAlignment="1" applyProtection="1">
      <alignment horizontal="center" vertical="center" wrapText="1"/>
    </xf>
    <xf numFmtId="0" fontId="12" fillId="4" borderId="126" xfId="0" applyNumberFormat="1" applyFont="1" applyFill="1" applyBorder="1" applyAlignment="1" applyProtection="1">
      <alignment horizontal="center" vertical="center" wrapText="1"/>
    </xf>
    <xf numFmtId="0" fontId="12" fillId="4" borderId="126" xfId="0" applyNumberFormat="1" applyFont="1" applyFill="1" applyBorder="1" applyAlignment="1" applyProtection="1">
      <alignment horizontal="center" vertical="center"/>
    </xf>
    <xf numFmtId="0" fontId="12" fillId="4" borderId="127" xfId="0" applyNumberFormat="1" applyFont="1" applyFill="1" applyBorder="1" applyAlignment="1" applyProtection="1">
      <alignment horizontal="center" vertical="center"/>
    </xf>
    <xf numFmtId="0" fontId="3" fillId="4" borderId="128" xfId="0" applyNumberFormat="1" applyFont="1" applyFill="1" applyBorder="1" applyAlignment="1" applyProtection="1">
      <alignment horizontal="center" vertical="center"/>
    </xf>
    <xf numFmtId="0" fontId="3" fillId="4" borderId="129" xfId="0" applyNumberFormat="1" applyFont="1" applyFill="1" applyBorder="1" applyAlignment="1" applyProtection="1">
      <alignment horizontal="center" vertical="center"/>
    </xf>
    <xf numFmtId="0" fontId="3" fillId="4" borderId="129" xfId="0" applyNumberFormat="1" applyFont="1" applyFill="1" applyBorder="1" applyAlignment="1" applyProtection="1">
      <alignment horizontal="left" vertical="center"/>
    </xf>
    <xf numFmtId="3" fontId="17" fillId="4" borderId="129" xfId="0" applyNumberFormat="1" applyFont="1" applyFill="1" applyBorder="1" applyAlignment="1" applyProtection="1">
      <alignment horizontal="right" vertical="center"/>
    </xf>
    <xf numFmtId="3" fontId="19" fillId="4" borderId="130" xfId="0" applyNumberFormat="1" applyFont="1" applyFill="1" applyBorder="1" applyAlignment="1" applyProtection="1">
      <alignment horizontal="right" vertical="center"/>
    </xf>
    <xf numFmtId="0" fontId="3" fillId="4" borderId="131" xfId="0" applyNumberFormat="1" applyFont="1" applyFill="1" applyBorder="1" applyAlignment="1" applyProtection="1">
      <alignment horizontal="center" vertical="center"/>
    </xf>
    <xf numFmtId="3" fontId="19" fillId="4" borderId="132" xfId="0" applyNumberFormat="1" applyFont="1" applyFill="1" applyBorder="1" applyAlignment="1" applyProtection="1">
      <alignment horizontal="right" vertical="center"/>
    </xf>
    <xf numFmtId="3" fontId="19" fillId="6" borderId="132" xfId="0" applyNumberFormat="1" applyFont="1" applyFill="1" applyBorder="1" applyAlignment="1" applyProtection="1">
      <alignment horizontal="right" vertical="center"/>
    </xf>
    <xf numFmtId="0" fontId="3" fillId="4" borderId="133" xfId="0" applyNumberFormat="1" applyFont="1" applyFill="1" applyBorder="1" applyAlignment="1" applyProtection="1">
      <alignment horizontal="center" vertical="center"/>
    </xf>
    <xf numFmtId="0" fontId="3" fillId="4" borderId="134" xfId="0" applyNumberFormat="1" applyFont="1" applyFill="1" applyBorder="1" applyAlignment="1" applyProtection="1">
      <alignment horizontal="center" vertical="center"/>
    </xf>
    <xf numFmtId="0" fontId="3" fillId="4" borderId="134" xfId="0" applyNumberFormat="1" applyFont="1" applyFill="1" applyBorder="1" applyAlignment="1" applyProtection="1">
      <alignment horizontal="left" vertical="center"/>
    </xf>
    <xf numFmtId="3" fontId="17" fillId="4" borderId="134" xfId="0" applyNumberFormat="1" applyFont="1" applyFill="1" applyBorder="1" applyAlignment="1" applyProtection="1">
      <alignment horizontal="right" vertical="center"/>
    </xf>
    <xf numFmtId="3" fontId="19" fillId="4" borderId="135" xfId="0" applyNumberFormat="1" applyFont="1" applyFill="1" applyBorder="1" applyAlignment="1" applyProtection="1">
      <alignment horizontal="right" vertical="center"/>
    </xf>
    <xf numFmtId="0" fontId="17" fillId="4" borderId="102" xfId="0" applyNumberFormat="1" applyFont="1" applyFill="1" applyBorder="1" applyAlignment="1" applyProtection="1">
      <alignment horizontal="center" vertical="center"/>
    </xf>
    <xf numFmtId="0" fontId="19" fillId="4" borderId="117" xfId="0" applyNumberFormat="1" applyFont="1" applyFill="1" applyBorder="1" applyAlignment="1" applyProtection="1">
      <alignment horizontal="center" vertical="center" wrapText="1"/>
    </xf>
    <xf numFmtId="0" fontId="20" fillId="4" borderId="117" xfId="0" applyNumberFormat="1" applyFont="1" applyFill="1" applyBorder="1" applyAlignment="1" applyProtection="1">
      <alignment horizontal="center" vertical="center" wrapText="1"/>
    </xf>
    <xf numFmtId="0" fontId="19" fillId="4" borderId="136" xfId="0" applyNumberFormat="1" applyFont="1" applyFill="1" applyBorder="1" applyAlignment="1" applyProtection="1">
      <alignment horizontal="center" vertical="center" wrapText="1"/>
    </xf>
    <xf numFmtId="0" fontId="17" fillId="4" borderId="128" xfId="0" applyNumberFormat="1" applyFont="1" applyFill="1" applyBorder="1" applyAlignment="1" applyProtection="1">
      <alignment horizontal="center" vertical="center"/>
    </xf>
    <xf numFmtId="0" fontId="17" fillId="4" borderId="129" xfId="0" applyNumberFormat="1" applyFont="1" applyFill="1" applyBorder="1" applyAlignment="1" applyProtection="1">
      <alignment horizontal="left" vertical="center" wrapText="1"/>
    </xf>
    <xf numFmtId="0" fontId="17" fillId="4" borderId="129" xfId="0" applyNumberFormat="1" applyFont="1" applyFill="1" applyBorder="1" applyAlignment="1" applyProtection="1">
      <alignment horizontal="center" vertical="center"/>
    </xf>
    <xf numFmtId="0" fontId="17" fillId="4" borderId="129" xfId="0" applyNumberFormat="1" applyFont="1" applyFill="1" applyBorder="1" applyAlignment="1" applyProtection="1">
      <alignment horizontal="left" vertical="center"/>
    </xf>
    <xf numFmtId="0" fontId="17" fillId="4" borderId="131" xfId="0" applyNumberFormat="1" applyFont="1" applyFill="1" applyBorder="1" applyAlignment="1" applyProtection="1">
      <alignment horizontal="center" vertical="center"/>
    </xf>
    <xf numFmtId="0" fontId="19" fillId="6" borderId="131" xfId="0" applyNumberFormat="1" applyFont="1" applyFill="1" applyBorder="1" applyAlignment="1" applyProtection="1">
      <alignment horizontal="center" vertical="center"/>
    </xf>
    <xf numFmtId="0" fontId="17" fillId="4" borderId="133" xfId="0" applyNumberFormat="1" applyFont="1" applyFill="1" applyBorder="1" applyAlignment="1" applyProtection="1">
      <alignment horizontal="center" vertical="center"/>
    </xf>
    <xf numFmtId="0" fontId="17" fillId="4" borderId="134" xfId="0" applyNumberFormat="1" applyFont="1" applyFill="1" applyBorder="1" applyAlignment="1" applyProtection="1">
      <alignment horizontal="left" vertical="center" wrapText="1"/>
    </xf>
    <xf numFmtId="0" fontId="17" fillId="4" borderId="134" xfId="0" applyNumberFormat="1" applyFont="1" applyFill="1" applyBorder="1" applyAlignment="1" applyProtection="1">
      <alignment horizontal="center" vertical="center"/>
    </xf>
    <xf numFmtId="0" fontId="17" fillId="4" borderId="134" xfId="0" applyNumberFormat="1" applyFont="1" applyFill="1" applyBorder="1" applyAlignment="1" applyProtection="1">
      <alignment horizontal="left" vertical="center"/>
    </xf>
    <xf numFmtId="0" fontId="12" fillId="4" borderId="125" xfId="0" applyNumberFormat="1" applyFont="1" applyFill="1" applyBorder="1" applyAlignment="1" applyProtection="1">
      <alignment horizontal="center" vertical="center" wrapText="1"/>
    </xf>
    <xf numFmtId="0" fontId="12" fillId="4" borderId="126" xfId="0" applyNumberFormat="1" applyFont="1" applyFill="1" applyBorder="1" applyAlignment="1" applyProtection="1">
      <alignment horizontal="center" vertical="center" wrapText="1"/>
    </xf>
    <xf numFmtId="0" fontId="12" fillId="4" borderId="117" xfId="0" applyNumberFormat="1" applyFont="1" applyFill="1" applyBorder="1" applyAlignment="1" applyProtection="1">
      <alignment horizontal="center" vertical="center" wrapText="1"/>
    </xf>
    <xf numFmtId="0" fontId="13" fillId="4" borderId="117" xfId="0" applyNumberFormat="1" applyFont="1" applyFill="1" applyBorder="1" applyAlignment="1" applyProtection="1">
      <alignment horizontal="center" vertical="center" wrapText="1"/>
    </xf>
    <xf numFmtId="0" fontId="12" fillId="4" borderId="136" xfId="0" applyNumberFormat="1" applyFont="1" applyFill="1" applyBorder="1" applyAlignment="1" applyProtection="1">
      <alignment horizontal="center" vertical="center" wrapText="1"/>
    </xf>
    <xf numFmtId="0" fontId="3" fillId="4" borderId="129" xfId="0" applyNumberFormat="1" applyFont="1" applyFill="1" applyBorder="1" applyAlignment="1" applyProtection="1">
      <alignment horizontal="left" vertical="center" wrapText="1"/>
    </xf>
    <xf numFmtId="3" fontId="17" fillId="7" borderId="129" xfId="0" applyNumberFormat="1" applyFont="1" applyFill="1" applyBorder="1" applyAlignment="1" applyProtection="1">
      <alignment horizontal="right" vertical="center"/>
    </xf>
    <xf numFmtId="3" fontId="17" fillId="7" borderId="130" xfId="0" applyNumberFormat="1" applyFont="1" applyFill="1" applyBorder="1" applyAlignment="1" applyProtection="1">
      <alignment horizontal="right" vertical="center"/>
    </xf>
    <xf numFmtId="3" fontId="17" fillId="7" borderId="132" xfId="0" applyNumberFormat="1" applyFont="1" applyFill="1" applyBorder="1" applyAlignment="1" applyProtection="1">
      <alignment horizontal="right" vertical="center"/>
    </xf>
    <xf numFmtId="0" fontId="15" fillId="6" borderId="131" xfId="0" applyNumberFormat="1" applyFont="1" applyFill="1" applyBorder="1" applyAlignment="1" applyProtection="1">
      <alignment horizontal="center" vertical="center"/>
    </xf>
    <xf numFmtId="3" fontId="15" fillId="6" borderId="132" xfId="0" applyNumberFormat="1" applyFont="1" applyFill="1" applyBorder="1" applyAlignment="1" applyProtection="1">
      <alignment horizontal="right" vertical="center"/>
    </xf>
    <xf numFmtId="0" fontId="3" fillId="4" borderId="134" xfId="0" applyNumberFormat="1" applyFont="1" applyFill="1" applyBorder="1" applyAlignment="1" applyProtection="1">
      <alignment horizontal="left" vertical="center" wrapText="1"/>
    </xf>
    <xf numFmtId="3" fontId="3" fillId="4" borderId="134" xfId="0" applyNumberFormat="1" applyFont="1" applyFill="1" applyBorder="1" applyAlignment="1" applyProtection="1">
      <alignment horizontal="right" vertical="center"/>
    </xf>
    <xf numFmtId="3" fontId="3" fillId="4" borderId="135" xfId="0" applyNumberFormat="1" applyFont="1" applyFill="1" applyBorder="1" applyAlignment="1" applyProtection="1">
      <alignment horizontal="right" vertical="center"/>
    </xf>
    <xf numFmtId="0" fontId="13" fillId="4" borderId="136" xfId="0" applyNumberFormat="1" applyFont="1" applyFill="1" applyBorder="1" applyAlignment="1" applyProtection="1">
      <alignment horizontal="center" vertical="center" wrapText="1"/>
    </xf>
    <xf numFmtId="0" fontId="17" fillId="4" borderId="129" xfId="0" applyNumberFormat="1" applyFont="1" applyFill="1" applyBorder="1" applyAlignment="1" applyProtection="1">
      <alignment horizontal="right" vertical="center"/>
    </xf>
    <xf numFmtId="3" fontId="19" fillId="6" borderId="129" xfId="0" applyNumberFormat="1" applyFont="1" applyFill="1" applyBorder="1" applyAlignment="1" applyProtection="1">
      <alignment horizontal="right" vertical="center"/>
    </xf>
    <xf numFmtId="3" fontId="17" fillId="4" borderId="130" xfId="0" applyNumberFormat="1" applyFont="1" applyFill="1" applyBorder="1" applyAlignment="1" applyProtection="1">
      <alignment horizontal="right" vertical="center"/>
    </xf>
    <xf numFmtId="3" fontId="17" fillId="4" borderId="132" xfId="0" applyNumberFormat="1" applyFont="1" applyFill="1" applyBorder="1" applyAlignment="1" applyProtection="1">
      <alignment horizontal="right" vertical="center"/>
    </xf>
    <xf numFmtId="3" fontId="17" fillId="6" borderId="132" xfId="0" applyNumberFormat="1" applyFont="1" applyFill="1" applyBorder="1" applyAlignment="1" applyProtection="1">
      <alignment horizontal="right" vertical="center"/>
    </xf>
    <xf numFmtId="0" fontId="17" fillId="4" borderId="134" xfId="0" applyNumberFormat="1" applyFont="1" applyFill="1" applyBorder="1" applyAlignment="1" applyProtection="1">
      <alignment horizontal="right" vertical="center"/>
    </xf>
    <xf numFmtId="3" fontId="19" fillId="6" borderId="134" xfId="0" applyNumberFormat="1" applyFont="1" applyFill="1" applyBorder="1" applyAlignment="1" applyProtection="1">
      <alignment horizontal="right" vertical="center"/>
    </xf>
    <xf numFmtId="3" fontId="17" fillId="4" borderId="135" xfId="0" applyNumberFormat="1" applyFont="1" applyFill="1" applyBorder="1" applyAlignment="1" applyProtection="1">
      <alignment horizontal="right" vertical="center"/>
    </xf>
    <xf numFmtId="165" fontId="17" fillId="8" borderId="66" xfId="0" applyNumberFormat="1" applyFont="1" applyFill="1" applyBorder="1" applyAlignment="1" applyProtection="1">
      <alignment horizontal="right" vertical="center" wrapText="1"/>
    </xf>
    <xf numFmtId="165" fontId="17" fillId="8" borderId="66" xfId="0" applyNumberFormat="1" applyFont="1" applyFill="1" applyBorder="1" applyAlignment="1" applyProtection="1">
      <alignment horizontal="right" vertical="center"/>
    </xf>
    <xf numFmtId="165" fontId="17" fillId="8" borderId="68" xfId="0" applyNumberFormat="1" applyFont="1" applyFill="1" applyBorder="1" applyAlignment="1" applyProtection="1">
      <alignment horizontal="right" vertical="center"/>
    </xf>
    <xf numFmtId="3" fontId="17" fillId="8" borderId="66" xfId="0" applyNumberFormat="1" applyFont="1" applyFill="1" applyBorder="1" applyAlignment="1" applyProtection="1">
      <alignment horizontal="right" vertical="center" wrapText="1"/>
    </xf>
    <xf numFmtId="3" fontId="17" fillId="8" borderId="66" xfId="0" applyNumberFormat="1" applyFont="1" applyFill="1" applyBorder="1" applyAlignment="1" applyProtection="1">
      <alignment horizontal="right" vertical="center"/>
    </xf>
    <xf numFmtId="3" fontId="17" fillId="8" borderId="68" xfId="0" applyNumberFormat="1" applyFont="1" applyFill="1" applyBorder="1" applyAlignment="1" applyProtection="1">
      <alignment horizontal="right" vertical="center"/>
    </xf>
    <xf numFmtId="0" fontId="20" fillId="4" borderId="8" xfId="0" applyNumberFormat="1" applyFont="1" applyFill="1" applyBorder="1" applyAlignment="1" applyProtection="1">
      <alignment horizontal="left" vertical="center"/>
    </xf>
    <xf numFmtId="0" fontId="31" fillId="4" borderId="117" xfId="0" applyNumberFormat="1" applyFont="1" applyFill="1" applyBorder="1" applyAlignment="1" applyProtection="1">
      <alignment horizontal="center" vertical="center" wrapText="1"/>
    </xf>
    <xf numFmtId="0" fontId="32" fillId="4" borderId="51" xfId="0" applyNumberFormat="1" applyFont="1" applyFill="1" applyBorder="1" applyAlignment="1" applyProtection="1">
      <alignment horizontal="center" vertical="center"/>
    </xf>
    <xf numFmtId="0" fontId="32" fillId="4" borderId="141" xfId="0" applyNumberFormat="1" applyFont="1" applyFill="1" applyBorder="1" applyAlignment="1" applyProtection="1">
      <alignment horizontal="left" vertical="center" wrapText="1"/>
    </xf>
    <xf numFmtId="0" fontId="32" fillId="4" borderId="142" xfId="0" applyNumberFormat="1" applyFont="1" applyFill="1" applyBorder="1" applyAlignment="1" applyProtection="1">
      <alignment horizontal="center" vertical="center"/>
    </xf>
    <xf numFmtId="0" fontId="32" fillId="4" borderId="143" xfId="0" applyNumberFormat="1" applyFont="1" applyFill="1" applyBorder="1" applyAlignment="1" applyProtection="1">
      <alignment horizontal="center" vertical="center"/>
    </xf>
    <xf numFmtId="0" fontId="32" fillId="4" borderId="145" xfId="0" applyNumberFormat="1" applyFont="1" applyFill="1" applyBorder="1" applyAlignment="1" applyProtection="1">
      <alignment horizontal="center" vertical="center"/>
    </xf>
    <xf numFmtId="0" fontId="32" fillId="4" borderId="147" xfId="0" applyNumberFormat="1" applyFont="1" applyFill="1" applyBorder="1" applyAlignment="1" applyProtection="1">
      <alignment horizontal="center" vertical="center"/>
    </xf>
    <xf numFmtId="0" fontId="32" fillId="4" borderId="148" xfId="0" applyNumberFormat="1" applyFont="1" applyFill="1" applyBorder="1" applyAlignment="1" applyProtection="1">
      <alignment horizontal="center" vertical="center"/>
    </xf>
    <xf numFmtId="0" fontId="32" fillId="4" borderId="153" xfId="0" applyNumberFormat="1" applyFont="1" applyFill="1" applyBorder="1" applyAlignment="1" applyProtection="1">
      <alignment horizontal="left" vertical="center" wrapText="1"/>
    </xf>
    <xf numFmtId="0" fontId="32" fillId="2" borderId="144" xfId="0" applyNumberFormat="1" applyFont="1" applyFill="1" applyBorder="1" applyAlignment="1" applyProtection="1">
      <alignment horizontal="left" vertical="center" wrapText="1"/>
    </xf>
    <xf numFmtId="0" fontId="32" fillId="2" borderId="146" xfId="0" applyNumberFormat="1" applyFont="1" applyFill="1" applyBorder="1" applyAlignment="1" applyProtection="1">
      <alignment horizontal="left" vertical="center" wrapText="1"/>
    </xf>
    <xf numFmtId="0" fontId="33" fillId="5" borderId="146" xfId="0" applyNumberFormat="1" applyFont="1" applyFill="1" applyBorder="1" applyAlignment="1" applyProtection="1">
      <alignment horizontal="left" vertical="center" wrapText="1"/>
    </xf>
    <xf numFmtId="0" fontId="34" fillId="5" borderId="146" xfId="0" applyNumberFormat="1" applyFont="1" applyFill="1" applyBorder="1" applyAlignment="1" applyProtection="1">
      <alignment horizontal="left" vertical="center" wrapText="1"/>
    </xf>
    <xf numFmtId="0" fontId="32" fillId="4" borderId="154" xfId="0" applyNumberFormat="1" applyFont="1" applyFill="1" applyBorder="1" applyAlignment="1" applyProtection="1">
      <alignment horizontal="left" vertical="center" wrapText="1"/>
    </xf>
    <xf numFmtId="0" fontId="34" fillId="5" borderId="149" xfId="0" applyNumberFormat="1" applyFont="1" applyFill="1" applyBorder="1" applyAlignment="1" applyProtection="1">
      <alignment horizontal="left" vertical="center" wrapText="1"/>
    </xf>
    <xf numFmtId="0" fontId="35" fillId="4" borderId="126" xfId="0" applyNumberFormat="1" applyFont="1" applyFill="1" applyBorder="1" applyAlignment="1" applyProtection="1">
      <alignment horizontal="center" vertical="center" wrapText="1"/>
    </xf>
    <xf numFmtId="0" fontId="36" fillId="2" borderId="150" xfId="0" applyNumberFormat="1" applyFont="1" applyFill="1" applyBorder="1" applyAlignment="1" applyProtection="1">
      <alignment horizontal="left" vertical="center" wrapText="1"/>
    </xf>
    <xf numFmtId="0" fontId="32" fillId="2" borderId="151" xfId="0" applyNumberFormat="1" applyFont="1" applyFill="1" applyBorder="1" applyAlignment="1" applyProtection="1">
      <alignment horizontal="left" vertical="center" wrapText="1"/>
    </xf>
    <xf numFmtId="0" fontId="36" fillId="5" borderId="151" xfId="0" applyNumberFormat="1" applyFont="1" applyFill="1" applyBorder="1" applyAlignment="1" applyProtection="1">
      <alignment horizontal="left" vertical="center" wrapText="1"/>
    </xf>
    <xf numFmtId="0" fontId="36" fillId="2" borderId="151" xfId="0" applyNumberFormat="1" applyFont="1" applyFill="1" applyBorder="1" applyAlignment="1" applyProtection="1">
      <alignment horizontal="left" vertical="center" wrapText="1"/>
    </xf>
    <xf numFmtId="0" fontId="32" fillId="5" borderId="151" xfId="0" applyNumberFormat="1" applyFont="1" applyFill="1" applyBorder="1" applyAlignment="1" applyProtection="1">
      <alignment horizontal="left" vertical="center" wrapText="1"/>
    </xf>
    <xf numFmtId="0" fontId="32" fillId="5" borderId="152" xfId="0" applyNumberFormat="1" applyFont="1" applyFill="1" applyBorder="1" applyAlignment="1" applyProtection="1">
      <alignment horizontal="left" vertical="center" wrapText="1"/>
    </xf>
    <xf numFmtId="0" fontId="37" fillId="4" borderId="58" xfId="0" applyNumberFormat="1" applyFont="1" applyFill="1" applyBorder="1" applyAlignment="1" applyProtection="1">
      <alignment horizontal="center" vertical="center" wrapText="1"/>
    </xf>
    <xf numFmtId="0" fontId="37" fillId="4" borderId="62" xfId="0" applyNumberFormat="1" applyFont="1" applyFill="1" applyBorder="1" applyAlignment="1" applyProtection="1">
      <alignment horizontal="center" vertical="center"/>
    </xf>
    <xf numFmtId="0" fontId="37" fillId="4" borderId="31" xfId="0" applyNumberFormat="1" applyFont="1" applyFill="1" applyBorder="1" applyAlignment="1" applyProtection="1">
      <alignment horizontal="center" vertical="center" wrapText="1"/>
    </xf>
    <xf numFmtId="0" fontId="37" fillId="4" borderId="63" xfId="0" applyNumberFormat="1" applyFont="1" applyFill="1" applyBorder="1" applyAlignment="1" applyProtection="1">
      <alignment horizontal="center" vertical="center" wrapText="1"/>
    </xf>
    <xf numFmtId="0" fontId="37" fillId="4" borderId="61" xfId="0" applyNumberFormat="1" applyFont="1" applyFill="1" applyBorder="1" applyAlignment="1" applyProtection="1">
      <alignment horizontal="center" vertical="center"/>
    </xf>
    <xf numFmtId="164" fontId="19" fillId="4" borderId="126" xfId="0" applyNumberFormat="1" applyFont="1" applyFill="1" applyBorder="1" applyAlignment="1" applyProtection="1">
      <alignment horizontal="center" vertical="center" wrapText="1"/>
    </xf>
    <xf numFmtId="0" fontId="19" fillId="4" borderId="127" xfId="0" applyNumberFormat="1" applyFont="1" applyFill="1" applyBorder="1" applyAlignment="1" applyProtection="1">
      <alignment horizontal="center" vertical="center" wrapText="1"/>
    </xf>
    <xf numFmtId="3" fontId="17" fillId="2" borderId="143" xfId="0" applyNumberFormat="1" applyFont="1" applyFill="1" applyBorder="1" applyAlignment="1" applyProtection="1">
      <alignment horizontal="right" vertical="center"/>
    </xf>
    <xf numFmtId="3" fontId="17" fillId="2" borderId="144" xfId="0" applyNumberFormat="1" applyFont="1" applyFill="1" applyBorder="1" applyAlignment="1" applyProtection="1">
      <alignment horizontal="right" vertical="center"/>
    </xf>
    <xf numFmtId="3" fontId="17" fillId="2" borderId="51" xfId="0" applyNumberFormat="1" applyFont="1" applyFill="1" applyBorder="1" applyAlignment="1" applyProtection="1">
      <alignment horizontal="right" vertical="center"/>
    </xf>
    <xf numFmtId="3" fontId="17" fillId="2" borderId="146" xfId="0" applyNumberFormat="1" applyFont="1" applyFill="1" applyBorder="1" applyAlignment="1" applyProtection="1">
      <alignment horizontal="right" vertical="center"/>
    </xf>
    <xf numFmtId="3" fontId="17" fillId="6" borderId="51" xfId="0" applyNumberFormat="1" applyFont="1" applyFill="1" applyBorder="1" applyAlignment="1" applyProtection="1">
      <alignment horizontal="right" vertical="center"/>
    </xf>
    <xf numFmtId="3" fontId="17" fillId="6" borderId="146" xfId="0" applyNumberFormat="1" applyFont="1" applyFill="1" applyBorder="1" applyAlignment="1" applyProtection="1">
      <alignment horizontal="right" vertical="center"/>
    </xf>
    <xf numFmtId="3" fontId="19" fillId="5" borderId="51" xfId="0" applyNumberFormat="1" applyFont="1" applyFill="1" applyBorder="1" applyAlignment="1" applyProtection="1">
      <alignment horizontal="right" vertical="center"/>
    </xf>
    <xf numFmtId="3" fontId="19" fillId="5" borderId="146" xfId="0" applyNumberFormat="1" applyFont="1" applyFill="1" applyBorder="1" applyAlignment="1" applyProtection="1">
      <alignment horizontal="right" vertical="center"/>
    </xf>
    <xf numFmtId="3" fontId="19" fillId="5" borderId="148" xfId="0" applyNumberFormat="1" applyFont="1" applyFill="1" applyBorder="1" applyAlignment="1" applyProtection="1">
      <alignment horizontal="right" vertical="center"/>
    </xf>
    <xf numFmtId="3" fontId="19" fillId="5" borderId="149" xfId="0" applyNumberFormat="1" applyFont="1" applyFill="1" applyBorder="1" applyAlignment="1" applyProtection="1">
      <alignment horizontal="right" vertical="center"/>
    </xf>
    <xf numFmtId="0" fontId="18" fillId="3" borderId="95" xfId="0" applyNumberFormat="1" applyFont="1" applyFill="1" applyBorder="1" applyAlignment="1" applyProtection="1">
      <alignment horizontal="center" vertical="center"/>
    </xf>
    <xf numFmtId="0" fontId="18" fillId="3" borderId="96" xfId="0" applyNumberFormat="1" applyFont="1" applyFill="1" applyBorder="1" applyAlignment="1" applyProtection="1">
      <alignment horizontal="center" vertical="center"/>
    </xf>
    <xf numFmtId="0" fontId="18" fillId="3" borderId="87" xfId="0" applyNumberFormat="1" applyFont="1" applyFill="1" applyBorder="1" applyAlignment="1" applyProtection="1">
      <alignment horizontal="center" vertical="center"/>
    </xf>
    <xf numFmtId="0" fontId="18" fillId="3" borderId="97" xfId="0" applyNumberFormat="1" applyFont="1" applyFill="1" applyBorder="1" applyAlignment="1" applyProtection="1">
      <alignment horizontal="center" vertical="center"/>
    </xf>
    <xf numFmtId="0" fontId="18" fillId="3" borderId="1" xfId="0" applyNumberFormat="1" applyFont="1" applyFill="1" applyBorder="1" applyAlignment="1" applyProtection="1">
      <alignment horizontal="center" vertical="center"/>
    </xf>
    <xf numFmtId="0" fontId="18" fillId="3" borderId="98" xfId="0" applyNumberFormat="1" applyFont="1" applyFill="1" applyBorder="1" applyAlignment="1" applyProtection="1">
      <alignment horizontal="center" vertical="center"/>
    </xf>
    <xf numFmtId="0" fontId="18" fillId="3" borderId="99" xfId="0" applyNumberFormat="1" applyFont="1" applyFill="1" applyBorder="1" applyAlignment="1" applyProtection="1">
      <alignment horizontal="center" vertical="center"/>
    </xf>
    <xf numFmtId="0" fontId="18" fillId="3" borderId="100" xfId="0" applyNumberFormat="1" applyFont="1" applyFill="1" applyBorder="1" applyAlignment="1" applyProtection="1">
      <alignment horizontal="center" vertical="center"/>
    </xf>
    <xf numFmtId="0" fontId="18" fillId="3" borderId="101" xfId="0" applyNumberFormat="1" applyFont="1" applyFill="1" applyBorder="1" applyAlignment="1" applyProtection="1">
      <alignment horizontal="center" vertical="center"/>
    </xf>
    <xf numFmtId="0" fontId="19" fillId="3" borderId="92" xfId="0" applyNumberFormat="1" applyFont="1" applyFill="1" applyBorder="1" applyAlignment="1" applyProtection="1">
      <alignment horizontal="center" vertical="center"/>
    </xf>
    <xf numFmtId="0" fontId="19" fillId="3" borderId="93" xfId="0" applyNumberFormat="1" applyFont="1" applyFill="1" applyBorder="1" applyAlignment="1" applyProtection="1">
      <alignment horizontal="center" vertical="center"/>
    </xf>
    <xf numFmtId="0" fontId="19" fillId="3" borderId="94" xfId="0" applyNumberFormat="1" applyFont="1" applyFill="1" applyBorder="1" applyAlignment="1" applyProtection="1">
      <alignment horizontal="center" vertical="center"/>
    </xf>
    <xf numFmtId="0" fontId="22" fillId="3" borderId="90" xfId="0" applyNumberFormat="1" applyFont="1" applyFill="1" applyBorder="1" applyAlignment="1" applyProtection="1">
      <alignment horizontal="center" vertical="center"/>
    </xf>
    <xf numFmtId="0" fontId="22" fillId="3" borderId="91" xfId="0" applyNumberFormat="1" applyFont="1" applyFill="1" applyBorder="1" applyAlignment="1" applyProtection="1">
      <alignment horizontal="center" vertical="center"/>
    </xf>
    <xf numFmtId="0" fontId="22" fillId="3" borderId="88" xfId="0" applyNumberFormat="1" applyFont="1" applyFill="1" applyBorder="1" applyAlignment="1" applyProtection="1">
      <alignment horizontal="center" vertical="center"/>
    </xf>
    <xf numFmtId="0" fontId="22" fillId="3" borderId="89" xfId="0" applyNumberFormat="1" applyFont="1" applyFill="1" applyBorder="1" applyAlignment="1" applyProtection="1">
      <alignment horizontal="center" vertical="center"/>
    </xf>
    <xf numFmtId="0" fontId="22" fillId="3" borderId="88" xfId="0" applyNumberFormat="1" applyFont="1" applyFill="1" applyBorder="1" applyAlignment="1" applyProtection="1">
      <alignment horizontal="center" vertical="center" wrapText="1"/>
    </xf>
    <xf numFmtId="0" fontId="22" fillId="3" borderId="89" xfId="0" applyNumberFormat="1" applyFont="1" applyFill="1" applyBorder="1" applyAlignment="1" applyProtection="1">
      <alignment horizontal="center" vertical="center" wrapText="1"/>
    </xf>
    <xf numFmtId="0" fontId="22" fillId="3" borderId="87" xfId="0" applyNumberFormat="1" applyFont="1" applyFill="1" applyBorder="1" applyAlignment="1" applyProtection="1">
      <alignment horizontal="center" vertical="center" wrapText="1"/>
    </xf>
    <xf numFmtId="0" fontId="22" fillId="3" borderId="10" xfId="0" applyNumberFormat="1" applyFont="1" applyFill="1" applyBorder="1" applyAlignment="1" applyProtection="1">
      <alignment horizontal="center" vertical="center" wrapText="1"/>
    </xf>
    <xf numFmtId="0" fontId="22" fillId="3" borderId="85" xfId="0" applyNumberFormat="1" applyFont="1" applyFill="1" applyBorder="1" applyAlignment="1" applyProtection="1">
      <alignment horizontal="center" vertical="center" wrapText="1"/>
    </xf>
    <xf numFmtId="0" fontId="22" fillId="3" borderId="86" xfId="0" applyNumberFormat="1" applyFont="1" applyFill="1" applyBorder="1" applyAlignment="1" applyProtection="1">
      <alignment horizontal="center" vertical="center" wrapText="1"/>
    </xf>
    <xf numFmtId="0" fontId="18" fillId="4" borderId="1" xfId="0" applyNumberFormat="1" applyFont="1" applyFill="1" applyBorder="1" applyAlignment="1" applyProtection="1">
      <alignment horizontal="center" vertical="top"/>
    </xf>
    <xf numFmtId="0" fontId="19" fillId="4" borderId="1" xfId="0" applyNumberFormat="1" applyFont="1" applyFill="1" applyBorder="1" applyAlignment="1" applyProtection="1">
      <alignment horizontal="left" vertical="center"/>
    </xf>
    <xf numFmtId="0" fontId="19" fillId="4" borderId="78" xfId="0" applyNumberFormat="1" applyFont="1" applyFill="1" applyBorder="1" applyAlignment="1" applyProtection="1">
      <alignment horizontal="right" vertical="center"/>
    </xf>
    <xf numFmtId="0" fontId="19" fillId="3" borderId="77" xfId="0" applyNumberFormat="1" applyFont="1" applyFill="1" applyBorder="1" applyAlignment="1" applyProtection="1">
      <alignment horizontal="center" vertical="center"/>
    </xf>
    <xf numFmtId="0" fontId="19" fillId="3" borderId="75" xfId="0" applyNumberFormat="1" applyFont="1" applyFill="1" applyBorder="1" applyAlignment="1" applyProtection="1">
      <alignment horizontal="center" vertical="center"/>
    </xf>
    <xf numFmtId="0" fontId="19" fillId="3" borderId="75" xfId="0" applyNumberFormat="1" applyFont="1" applyFill="1" applyBorder="1" applyAlignment="1" applyProtection="1">
      <alignment horizontal="left" vertical="center"/>
    </xf>
    <xf numFmtId="0" fontId="19" fillId="3" borderId="76" xfId="0" applyNumberFormat="1" applyFont="1" applyFill="1" applyBorder="1" applyAlignment="1" applyProtection="1">
      <alignment horizontal="left" vertical="center"/>
    </xf>
    <xf numFmtId="0" fontId="20" fillId="2" borderId="102" xfId="0" applyNumberFormat="1" applyFont="1" applyFill="1" applyBorder="1" applyAlignment="1" applyProtection="1">
      <alignment horizontal="center" vertical="center"/>
    </xf>
    <xf numFmtId="0" fontId="20" fillId="2" borderId="103" xfId="0" applyNumberFormat="1" applyFont="1" applyFill="1" applyBorder="1" applyAlignment="1" applyProtection="1">
      <alignment horizontal="center" vertical="center"/>
    </xf>
    <xf numFmtId="0" fontId="24" fillId="4" borderId="80" xfId="0" applyNumberFormat="1" applyFont="1" applyFill="1" applyBorder="1" applyAlignment="1" applyProtection="1">
      <alignment horizontal="center" vertical="center"/>
    </xf>
    <xf numFmtId="0" fontId="24" fillId="4" borderId="81" xfId="0" applyNumberFormat="1" applyFont="1" applyFill="1" applyBorder="1" applyAlignment="1" applyProtection="1">
      <alignment horizontal="center" vertical="center"/>
    </xf>
    <xf numFmtId="0" fontId="20" fillId="4" borderId="38" xfId="0" applyNumberFormat="1" applyFont="1" applyFill="1" applyBorder="1" applyAlignment="1" applyProtection="1">
      <alignment horizontal="center" vertical="center"/>
    </xf>
    <xf numFmtId="0" fontId="20" fillId="4" borderId="79" xfId="0" applyNumberFormat="1" applyFont="1" applyFill="1" applyBorder="1" applyAlignment="1" applyProtection="1">
      <alignment horizontal="center" vertical="center"/>
    </xf>
    <xf numFmtId="0" fontId="20" fillId="6" borderId="38" xfId="0" applyNumberFormat="1" applyFont="1" applyFill="1" applyBorder="1" applyAlignment="1" applyProtection="1">
      <alignment horizontal="center" vertical="center"/>
    </xf>
    <xf numFmtId="0" fontId="20" fillId="6" borderId="79" xfId="0" applyNumberFormat="1" applyFont="1" applyFill="1" applyBorder="1" applyAlignment="1" applyProtection="1">
      <alignment horizontal="center" vertical="center"/>
    </xf>
    <xf numFmtId="0" fontId="17" fillId="4" borderId="104" xfId="0" applyNumberFormat="1" applyFont="1" applyFill="1" applyBorder="1" applyAlignment="1" applyProtection="1">
      <alignment horizontal="center" vertical="center"/>
    </xf>
    <xf numFmtId="0" fontId="17" fillId="4" borderId="105" xfId="0" applyNumberFormat="1" applyFont="1" applyFill="1" applyBorder="1" applyAlignment="1" applyProtection="1">
      <alignment horizontal="center" vertical="center"/>
    </xf>
    <xf numFmtId="0" fontId="20" fillId="6" borderId="109" xfId="0" applyNumberFormat="1" applyFont="1" applyFill="1" applyBorder="1" applyAlignment="1" applyProtection="1">
      <alignment horizontal="center" vertical="center"/>
    </xf>
    <xf numFmtId="0" fontId="20" fillId="6" borderId="110" xfId="0" applyNumberFormat="1" applyFont="1" applyFill="1" applyBorder="1" applyAlignment="1" applyProtection="1">
      <alignment horizontal="center" vertical="center"/>
    </xf>
    <xf numFmtId="0" fontId="23" fillId="4" borderId="106" xfId="0" applyNumberFormat="1" applyFont="1" applyFill="1" applyBorder="1" applyAlignment="1" applyProtection="1">
      <alignment horizontal="center" vertical="center"/>
    </xf>
    <xf numFmtId="0" fontId="23" fillId="4" borderId="107" xfId="0" applyNumberFormat="1" applyFont="1" applyFill="1" applyBorder="1" applyAlignment="1" applyProtection="1">
      <alignment horizontal="center" vertical="center"/>
    </xf>
    <xf numFmtId="0" fontId="23" fillId="4" borderId="108" xfId="0" applyNumberFormat="1" applyFont="1" applyFill="1" applyBorder="1" applyAlignment="1" applyProtection="1">
      <alignment horizontal="center" vertical="center"/>
    </xf>
    <xf numFmtId="0" fontId="17" fillId="3" borderId="121" xfId="0" applyNumberFormat="1" applyFont="1" applyFill="1" applyBorder="1" applyAlignment="1" applyProtection="1">
      <alignment horizontal="left" vertical="top"/>
    </xf>
    <xf numFmtId="0" fontId="17" fillId="3" borderId="122" xfId="0" applyNumberFormat="1" applyFont="1" applyFill="1" applyBorder="1" applyAlignment="1" applyProtection="1">
      <alignment horizontal="left" vertical="top"/>
    </xf>
    <xf numFmtId="0" fontId="17" fillId="4" borderId="43" xfId="0" applyNumberFormat="1" applyFont="1" applyFill="1" applyBorder="1" applyAlignment="1" applyProtection="1">
      <alignment horizontal="left" vertical="top"/>
    </xf>
    <xf numFmtId="0" fontId="17" fillId="4" borderId="1" xfId="0" applyNumberFormat="1" applyFont="1" applyFill="1" applyBorder="1" applyAlignment="1" applyProtection="1">
      <alignment horizontal="left" vertical="top"/>
    </xf>
    <xf numFmtId="0" fontId="17" fillId="4" borderId="120" xfId="0" applyNumberFormat="1" applyFont="1" applyFill="1" applyBorder="1" applyAlignment="1" applyProtection="1">
      <alignment horizontal="left" vertical="top"/>
    </xf>
    <xf numFmtId="0" fontId="23" fillId="4" borderId="111" xfId="0" applyNumberFormat="1" applyFont="1" applyFill="1" applyBorder="1" applyAlignment="1" applyProtection="1">
      <alignment horizontal="center" vertical="center" wrapText="1"/>
    </xf>
    <xf numFmtId="0" fontId="23" fillId="4" borderId="112" xfId="0" applyNumberFormat="1" applyFont="1" applyFill="1" applyBorder="1" applyAlignment="1" applyProtection="1">
      <alignment horizontal="center" vertical="center" wrapText="1"/>
    </xf>
    <xf numFmtId="0" fontId="23" fillId="4" borderId="113" xfId="0" applyNumberFormat="1" applyFont="1" applyFill="1" applyBorder="1" applyAlignment="1" applyProtection="1">
      <alignment horizontal="center" vertical="center" wrapText="1"/>
    </xf>
    <xf numFmtId="0" fontId="23" fillId="4" borderId="119" xfId="0" applyNumberFormat="1" applyFont="1" applyFill="1" applyBorder="1" applyAlignment="1" applyProtection="1">
      <alignment horizontal="center" vertical="center" wrapText="1"/>
    </xf>
    <xf numFmtId="0" fontId="23" fillId="4" borderId="1" xfId="0" applyNumberFormat="1" applyFont="1" applyFill="1" applyBorder="1" applyAlignment="1" applyProtection="1">
      <alignment horizontal="center" vertical="center" wrapText="1"/>
    </xf>
    <xf numFmtId="0" fontId="23" fillId="4" borderId="120" xfId="0" applyNumberFormat="1" applyFont="1" applyFill="1" applyBorder="1" applyAlignment="1" applyProtection="1">
      <alignment horizontal="center" vertical="center" wrapText="1"/>
    </xf>
    <xf numFmtId="0" fontId="23" fillId="4" borderId="114" xfId="0" applyNumberFormat="1" applyFont="1" applyFill="1" applyBorder="1" applyAlignment="1" applyProtection="1">
      <alignment horizontal="center" vertical="center" wrapText="1"/>
    </xf>
    <xf numFmtId="0" fontId="23" fillId="4" borderId="115" xfId="0" applyNumberFormat="1" applyFont="1" applyFill="1" applyBorder="1" applyAlignment="1" applyProtection="1">
      <alignment horizontal="center" vertical="center" wrapText="1"/>
    </xf>
    <xf numFmtId="0" fontId="23" fillId="4" borderId="116" xfId="0" applyNumberFormat="1" applyFont="1" applyFill="1" applyBorder="1" applyAlignment="1" applyProtection="1">
      <alignment horizontal="center" vertical="center" wrapText="1"/>
    </xf>
    <xf numFmtId="0" fontId="20" fillId="4" borderId="73" xfId="0" applyNumberFormat="1" applyFont="1" applyFill="1" applyBorder="1" applyAlignment="1" applyProtection="1">
      <alignment horizontal="left" vertical="center"/>
    </xf>
    <xf numFmtId="0" fontId="20" fillId="4" borderId="39" xfId="0" applyNumberFormat="1" applyFont="1" applyFill="1" applyBorder="1" applyAlignment="1" applyProtection="1">
      <alignment horizontal="left" vertical="center"/>
    </xf>
    <xf numFmtId="0" fontId="20" fillId="4" borderId="74" xfId="0" applyNumberFormat="1" applyFont="1" applyFill="1" applyBorder="1" applyAlignment="1" applyProtection="1">
      <alignment horizontal="left" vertical="center"/>
    </xf>
    <xf numFmtId="0" fontId="20" fillId="4" borderId="117" xfId="0" applyNumberFormat="1" applyFont="1" applyFill="1" applyBorder="1" applyAlignment="1" applyProtection="1">
      <alignment horizontal="left" vertical="center"/>
    </xf>
    <xf numFmtId="0" fontId="20" fillId="4" borderId="118" xfId="0" applyNumberFormat="1" applyFont="1" applyFill="1" applyBorder="1" applyAlignment="1" applyProtection="1">
      <alignment horizontal="left" vertical="center"/>
    </xf>
    <xf numFmtId="0" fontId="20" fillId="4" borderId="111" xfId="0" applyNumberFormat="1" applyFont="1" applyFill="1" applyBorder="1" applyAlignment="1" applyProtection="1">
      <alignment horizontal="left" vertical="center"/>
    </xf>
    <xf numFmtId="0" fontId="20" fillId="4" borderId="112" xfId="0" applyNumberFormat="1" applyFont="1" applyFill="1" applyBorder="1" applyAlignment="1" applyProtection="1">
      <alignment horizontal="left" vertical="center"/>
    </xf>
    <xf numFmtId="0" fontId="20" fillId="4" borderId="113" xfId="0" applyNumberFormat="1" applyFont="1" applyFill="1" applyBorder="1" applyAlignment="1" applyProtection="1">
      <alignment horizontal="left" vertical="center"/>
    </xf>
    <xf numFmtId="0" fontId="20" fillId="4" borderId="114" xfId="0" applyNumberFormat="1" applyFont="1" applyFill="1" applyBorder="1" applyAlignment="1" applyProtection="1">
      <alignment horizontal="left" vertical="center"/>
    </xf>
    <xf numFmtId="0" fontId="20" fillId="4" borderId="115" xfId="0" applyNumberFormat="1" applyFont="1" applyFill="1" applyBorder="1" applyAlignment="1" applyProtection="1">
      <alignment horizontal="left" vertical="center"/>
    </xf>
    <xf numFmtId="0" fontId="20" fillId="4" borderId="116" xfId="0" applyNumberFormat="1" applyFont="1" applyFill="1" applyBorder="1" applyAlignment="1" applyProtection="1">
      <alignment horizontal="left" vertical="center"/>
    </xf>
    <xf numFmtId="0" fontId="23" fillId="4" borderId="82" xfId="0" applyNumberFormat="1" applyFont="1" applyFill="1" applyBorder="1" applyAlignment="1" applyProtection="1">
      <alignment horizontal="center" vertical="center"/>
    </xf>
    <xf numFmtId="0" fontId="23" fillId="4" borderId="83" xfId="0" applyNumberFormat="1" applyFont="1" applyFill="1" applyBorder="1" applyAlignment="1" applyProtection="1">
      <alignment horizontal="center" vertical="center"/>
    </xf>
    <xf numFmtId="0" fontId="23" fillId="4" borderId="84" xfId="0" applyNumberFormat="1" applyFont="1" applyFill="1" applyBorder="1" applyAlignment="1" applyProtection="1">
      <alignment horizontal="center" vertical="center"/>
    </xf>
    <xf numFmtId="0" fontId="20" fillId="6" borderId="123" xfId="0" applyNumberFormat="1" applyFont="1" applyFill="1" applyBorder="1" applyAlignment="1" applyProtection="1">
      <alignment horizontal="center" vertical="center"/>
    </xf>
    <xf numFmtId="0" fontId="20" fillId="6" borderId="124" xfId="0" applyNumberFormat="1" applyFont="1" applyFill="1" applyBorder="1" applyAlignment="1" applyProtection="1">
      <alignment horizontal="center" vertical="center"/>
    </xf>
    <xf numFmtId="0" fontId="20" fillId="6" borderId="102" xfId="0" applyNumberFormat="1" applyFont="1" applyFill="1" applyBorder="1" applyAlignment="1" applyProtection="1">
      <alignment horizontal="center" vertical="center"/>
    </xf>
    <xf numFmtId="0" fontId="20" fillId="6" borderId="103" xfId="0" applyNumberFormat="1" applyFont="1" applyFill="1" applyBorder="1" applyAlignment="1" applyProtection="1">
      <alignment horizontal="center" vertical="center"/>
    </xf>
    <xf numFmtId="0" fontId="19" fillId="4" borderId="34" xfId="0" applyNumberFormat="1" applyFont="1" applyFill="1" applyBorder="1" applyAlignment="1" applyProtection="1">
      <alignment horizontal="center" vertical="center" wrapText="1"/>
    </xf>
    <xf numFmtId="0" fontId="19" fillId="4" borderId="35" xfId="0" applyNumberFormat="1" applyFont="1" applyFill="1" applyBorder="1" applyAlignment="1" applyProtection="1">
      <alignment horizontal="center" vertical="center" wrapText="1"/>
    </xf>
    <xf numFmtId="0" fontId="19" fillId="4" borderId="126" xfId="0" applyNumberFormat="1" applyFont="1" applyFill="1" applyBorder="1" applyAlignment="1" applyProtection="1">
      <alignment horizontal="center" vertical="center" wrapText="1"/>
    </xf>
    <xf numFmtId="0" fontId="19" fillId="4" borderId="35" xfId="0" applyNumberFormat="1" applyFont="1" applyFill="1" applyBorder="1" applyAlignment="1" applyProtection="1">
      <alignment horizontal="center" vertical="center"/>
    </xf>
    <xf numFmtId="0" fontId="19" fillId="4" borderId="126" xfId="0" applyNumberFormat="1" applyFont="1" applyFill="1" applyBorder="1" applyAlignment="1" applyProtection="1">
      <alignment horizontal="center" vertical="center"/>
    </xf>
    <xf numFmtId="0" fontId="19" fillId="4" borderId="36" xfId="0" applyNumberFormat="1" applyFont="1" applyFill="1" applyBorder="1" applyAlignment="1" applyProtection="1">
      <alignment horizontal="center" vertical="center"/>
    </xf>
    <xf numFmtId="0" fontId="22" fillId="4" borderId="8" xfId="0" applyNumberFormat="1" applyFont="1" applyFill="1" applyBorder="1" applyAlignment="1" applyProtection="1">
      <alignment horizontal="center" vertical="center" wrapText="1"/>
    </xf>
    <xf numFmtId="0" fontId="20" fillId="4" borderId="8" xfId="0" applyNumberFormat="1" applyFont="1" applyFill="1" applyBorder="1" applyAlignment="1" applyProtection="1">
      <alignment horizontal="left" vertical="center"/>
    </xf>
    <xf numFmtId="0" fontId="11" fillId="4" borderId="1" xfId="0" applyNumberFormat="1" applyFont="1" applyFill="1" applyBorder="1" applyAlignment="1" applyProtection="1">
      <alignment horizontal="center" vertical="top"/>
    </xf>
    <xf numFmtId="0" fontId="12" fillId="4" borderId="126" xfId="0" applyNumberFormat="1" applyFont="1" applyFill="1" applyBorder="1" applyAlignment="1" applyProtection="1">
      <alignment horizontal="center" vertical="center"/>
    </xf>
    <xf numFmtId="0" fontId="12" fillId="4" borderId="1" xfId="0" applyNumberFormat="1" applyFont="1" applyFill="1" applyBorder="1" applyAlignment="1" applyProtection="1">
      <alignment horizontal="left" vertical="center"/>
    </xf>
    <xf numFmtId="0" fontId="10" fillId="4" borderId="1" xfId="0" applyNumberFormat="1" applyFont="1" applyFill="1" applyBorder="1" applyAlignment="1" applyProtection="1">
      <alignment horizontal="left" vertical="top"/>
    </xf>
    <xf numFmtId="3" fontId="17" fillId="4" borderId="129" xfId="0" applyNumberFormat="1" applyFont="1" applyFill="1" applyBorder="1" applyAlignment="1" applyProtection="1">
      <alignment horizontal="right" vertical="center"/>
    </xf>
    <xf numFmtId="3" fontId="17" fillId="4" borderId="31" xfId="0" applyNumberFormat="1" applyFont="1" applyFill="1" applyBorder="1" applyAlignment="1" applyProtection="1">
      <alignment horizontal="right" vertical="center"/>
    </xf>
    <xf numFmtId="0" fontId="9" fillId="4" borderId="8" xfId="0" applyNumberFormat="1" applyFont="1" applyFill="1" applyBorder="1" applyAlignment="1" applyProtection="1">
      <alignment horizontal="left" vertical="center"/>
    </xf>
    <xf numFmtId="0" fontId="3" fillId="4" borderId="1" xfId="0" applyNumberFormat="1" applyFont="1" applyFill="1" applyBorder="1" applyAlignment="1" applyProtection="1">
      <alignment horizontal="left" vertical="top"/>
    </xf>
    <xf numFmtId="3" fontId="17" fillId="4" borderId="134" xfId="0" applyNumberFormat="1" applyFont="1" applyFill="1" applyBorder="1" applyAlignment="1" applyProtection="1">
      <alignment horizontal="right" vertical="center"/>
    </xf>
    <xf numFmtId="0" fontId="14" fillId="4" borderId="8" xfId="0" applyNumberFormat="1" applyFont="1" applyFill="1" applyBorder="1" applyAlignment="1" applyProtection="1">
      <alignment horizontal="center" vertical="center" wrapText="1"/>
    </xf>
    <xf numFmtId="0" fontId="19" fillId="3" borderId="2" xfId="0" applyNumberFormat="1" applyFont="1" applyFill="1" applyBorder="1" applyAlignment="1" applyProtection="1">
      <alignment horizontal="left" vertical="center"/>
    </xf>
    <xf numFmtId="0" fontId="19" fillId="3" borderId="3" xfId="0" applyNumberFormat="1" applyFont="1" applyFill="1" applyBorder="1" applyAlignment="1" applyProtection="1">
      <alignment horizontal="center" vertical="center"/>
    </xf>
    <xf numFmtId="0" fontId="19" fillId="3" borderId="3" xfId="0" applyNumberFormat="1" applyFont="1" applyFill="1" applyBorder="1" applyAlignment="1" applyProtection="1">
      <alignment horizontal="left" vertical="center"/>
    </xf>
    <xf numFmtId="0" fontId="19" fillId="3" borderId="4" xfId="0" applyNumberFormat="1" applyFont="1" applyFill="1" applyBorder="1" applyAlignment="1" applyProtection="1">
      <alignment horizontal="center" vertical="center"/>
    </xf>
    <xf numFmtId="0" fontId="23" fillId="4" borderId="16" xfId="0" applyNumberFormat="1" applyFont="1" applyFill="1" applyBorder="1" applyAlignment="1" applyProtection="1">
      <alignment horizontal="center" vertical="center"/>
    </xf>
    <xf numFmtId="0" fontId="23" fillId="4" borderId="26" xfId="0" applyNumberFormat="1" applyFont="1" applyFill="1" applyBorder="1" applyAlignment="1" applyProtection="1">
      <alignment horizontal="center" vertical="center"/>
    </xf>
    <xf numFmtId="0" fontId="22" fillId="3" borderId="8" xfId="0" applyNumberFormat="1" applyFont="1" applyFill="1" applyBorder="1" applyAlignment="1" applyProtection="1">
      <alignment horizontal="center" vertical="center" wrapText="1"/>
    </xf>
    <xf numFmtId="0" fontId="22" fillId="3" borderId="6" xfId="0" applyNumberFormat="1" applyFont="1" applyFill="1" applyBorder="1" applyAlignment="1" applyProtection="1">
      <alignment horizontal="center" vertical="center" wrapText="1"/>
    </xf>
    <xf numFmtId="0" fontId="19" fillId="3" borderId="39" xfId="0" applyNumberFormat="1" applyFont="1" applyFill="1" applyBorder="1" applyAlignment="1" applyProtection="1">
      <alignment horizontal="center" vertical="center"/>
    </xf>
    <xf numFmtId="0" fontId="19" fillId="3" borderId="39" xfId="0" applyNumberFormat="1" applyFont="1" applyFill="1" applyBorder="1" applyAlignment="1" applyProtection="1">
      <alignment horizontal="left" vertical="center"/>
    </xf>
    <xf numFmtId="0" fontId="19" fillId="3" borderId="40" xfId="0" applyNumberFormat="1" applyFont="1" applyFill="1" applyBorder="1" applyAlignment="1" applyProtection="1">
      <alignment horizontal="center" vertical="center"/>
    </xf>
    <xf numFmtId="0" fontId="18" fillId="3" borderId="5" xfId="0" applyNumberFormat="1" applyFont="1" applyFill="1" applyBorder="1" applyAlignment="1" applyProtection="1">
      <alignment horizontal="center" vertical="center"/>
    </xf>
    <xf numFmtId="0" fontId="19" fillId="3" borderId="6" xfId="0" applyNumberFormat="1" applyFont="1" applyFill="1" applyBorder="1" applyAlignment="1" applyProtection="1">
      <alignment horizontal="center" vertical="center"/>
    </xf>
    <xf numFmtId="0" fontId="22" fillId="3" borderId="7" xfId="0" applyNumberFormat="1" applyFont="1" applyFill="1" applyBorder="1" applyAlignment="1" applyProtection="1">
      <alignment horizontal="center" vertical="center"/>
    </xf>
    <xf numFmtId="0" fontId="3" fillId="4" borderId="31" xfId="0" applyNumberFormat="1" applyFont="1" applyFill="1" applyBorder="1" applyAlignment="1" applyProtection="1">
      <alignment horizontal="center" vertical="center"/>
    </xf>
    <xf numFmtId="3" fontId="17" fillId="7" borderId="92" xfId="0" applyNumberFormat="1" applyFont="1" applyFill="1" applyBorder="1" applyAlignment="1" applyProtection="1">
      <alignment horizontal="right" vertical="center"/>
    </xf>
    <xf numFmtId="3" fontId="17" fillId="7" borderId="103" xfId="0" applyNumberFormat="1" applyFont="1" applyFill="1" applyBorder="1" applyAlignment="1" applyProtection="1">
      <alignment horizontal="right" vertical="center"/>
    </xf>
    <xf numFmtId="0" fontId="12" fillId="4" borderId="34" xfId="0" applyNumberFormat="1" applyFont="1" applyFill="1" applyBorder="1" applyAlignment="1" applyProtection="1">
      <alignment horizontal="center" vertical="center" wrapText="1"/>
    </xf>
    <xf numFmtId="0" fontId="12" fillId="4" borderId="125" xfId="0" applyNumberFormat="1" applyFont="1" applyFill="1" applyBorder="1" applyAlignment="1" applyProtection="1">
      <alignment horizontal="center" vertical="center" wrapText="1"/>
    </xf>
    <xf numFmtId="0" fontId="31" fillId="4" borderId="117" xfId="0" applyNumberFormat="1" applyFont="1" applyFill="1" applyBorder="1" applyAlignment="1" applyProtection="1">
      <alignment horizontal="center" vertical="center" wrapText="1"/>
    </xf>
    <xf numFmtId="0" fontId="3" fillId="4" borderId="129" xfId="0" applyNumberFormat="1" applyFont="1" applyFill="1" applyBorder="1" applyAlignment="1" applyProtection="1">
      <alignment horizontal="center" vertical="center"/>
    </xf>
    <xf numFmtId="3" fontId="17" fillId="7" borderId="137" xfId="0" applyNumberFormat="1" applyFont="1" applyFill="1" applyBorder="1" applyAlignment="1" applyProtection="1">
      <alignment horizontal="right" vertical="center"/>
    </xf>
    <xf numFmtId="3" fontId="17" fillId="7" borderId="138" xfId="0" applyNumberFormat="1" applyFont="1" applyFill="1" applyBorder="1" applyAlignment="1" applyProtection="1">
      <alignment horizontal="right" vertical="center"/>
    </xf>
    <xf numFmtId="0" fontId="12" fillId="4" borderId="35" xfId="0" applyNumberFormat="1" applyFont="1" applyFill="1" applyBorder="1" applyAlignment="1" applyProtection="1">
      <alignment horizontal="center" vertical="center" wrapText="1"/>
    </xf>
    <xf numFmtId="0" fontId="12" fillId="4" borderId="126" xfId="0" applyNumberFormat="1" applyFont="1" applyFill="1" applyBorder="1" applyAlignment="1" applyProtection="1">
      <alignment horizontal="center" vertical="center" wrapText="1"/>
    </xf>
    <xf numFmtId="0" fontId="12" fillId="4" borderId="35" xfId="0" applyNumberFormat="1" applyFont="1" applyFill="1" applyBorder="1" applyAlignment="1" applyProtection="1">
      <alignment horizontal="center" vertical="center"/>
    </xf>
    <xf numFmtId="0" fontId="12" fillId="4" borderId="8" xfId="0" applyNumberFormat="1" applyFont="1" applyFill="1" applyBorder="1" applyAlignment="1" applyProtection="1">
      <alignment horizontal="center" vertical="center"/>
    </xf>
    <xf numFmtId="0" fontId="15" fillId="6" borderId="31" xfId="0" applyNumberFormat="1" applyFont="1" applyFill="1" applyBorder="1" applyAlignment="1" applyProtection="1">
      <alignment horizontal="center" vertical="center"/>
    </xf>
    <xf numFmtId="0" fontId="12" fillId="4" borderId="36" xfId="0" applyNumberFormat="1" applyFont="1" applyFill="1" applyBorder="1" applyAlignment="1" applyProtection="1">
      <alignment horizontal="center" vertical="center"/>
    </xf>
    <xf numFmtId="0" fontId="3" fillId="4" borderId="134" xfId="0" applyNumberFormat="1" applyFont="1" applyFill="1" applyBorder="1" applyAlignment="1" applyProtection="1">
      <alignment horizontal="center" vertical="center"/>
    </xf>
    <xf numFmtId="3" fontId="3" fillId="4" borderId="139" xfId="0" applyNumberFormat="1" applyFont="1" applyFill="1" applyBorder="1" applyAlignment="1" applyProtection="1">
      <alignment horizontal="right" vertical="center"/>
    </xf>
    <xf numFmtId="3" fontId="3" fillId="4" borderId="140" xfId="0" applyNumberFormat="1" applyFont="1" applyFill="1" applyBorder="1" applyAlignment="1" applyProtection="1">
      <alignment horizontal="right" vertical="center"/>
    </xf>
    <xf numFmtId="3" fontId="15" fillId="6" borderId="92" xfId="0" applyNumberFormat="1" applyFont="1" applyFill="1" applyBorder="1" applyAlignment="1" applyProtection="1">
      <alignment horizontal="right" vertical="center"/>
    </xf>
    <xf numFmtId="3" fontId="15" fillId="6" borderId="103" xfId="0" applyNumberFormat="1" applyFont="1" applyFill="1" applyBorder="1" applyAlignment="1" applyProtection="1">
      <alignment horizontal="right" vertical="center"/>
    </xf>
    <xf numFmtId="0" fontId="4" fillId="4" borderId="1" xfId="0" applyNumberFormat="1" applyFont="1" applyFill="1" applyBorder="1" applyAlignment="1" applyProtection="1">
      <alignment horizontal="center" vertical="top"/>
    </xf>
    <xf numFmtId="0" fontId="5" fillId="4" borderId="1" xfId="0" applyNumberFormat="1" applyFont="1" applyFill="1" applyBorder="1" applyAlignment="1" applyProtection="1">
      <alignment horizontal="left" vertical="center"/>
    </xf>
    <xf numFmtId="0" fontId="5" fillId="4" borderId="1" xfId="0" applyNumberFormat="1" applyFont="1" applyFill="1" applyBorder="1" applyAlignment="1" applyProtection="1">
      <alignment horizontal="right" vertical="center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5" fillId="3" borderId="39" xfId="0" applyNumberFormat="1" applyFont="1" applyFill="1" applyBorder="1" applyAlignment="1" applyProtection="1">
      <alignment horizontal="center" vertical="center" wrapText="1"/>
    </xf>
    <xf numFmtId="0" fontId="5" fillId="3" borderId="40" xfId="0" applyNumberFormat="1" applyFont="1" applyFill="1" applyBorder="1" applyAlignment="1" applyProtection="1">
      <alignment horizontal="center" vertical="center" wrapText="1"/>
    </xf>
    <xf numFmtId="0" fontId="5" fillId="3" borderId="44" xfId="0" applyNumberFormat="1" applyFont="1" applyFill="1" applyBorder="1" applyAlignment="1" applyProtection="1">
      <alignment horizontal="center" vertical="center" wrapText="1"/>
    </xf>
    <xf numFmtId="0" fontId="5" fillId="3" borderId="31" xfId="0" applyNumberFormat="1" applyFont="1" applyFill="1" applyBorder="1" applyAlignment="1" applyProtection="1">
      <alignment horizontal="center" vertical="center" wrapText="1"/>
    </xf>
    <xf numFmtId="0" fontId="6" fillId="3" borderId="45" xfId="0" applyNumberFormat="1" applyFont="1" applyFill="1" applyBorder="1" applyAlignment="1" applyProtection="1">
      <alignment horizontal="center" vertical="center" wrapText="1"/>
    </xf>
    <xf numFmtId="0" fontId="6" fillId="3" borderId="7" xfId="0" applyNumberFormat="1" applyFont="1" applyFill="1" applyBorder="1" applyAlignment="1" applyProtection="1">
      <alignment horizontal="center" vertical="center"/>
    </xf>
    <xf numFmtId="0" fontId="6" fillId="3" borderId="46" xfId="0" applyNumberFormat="1" applyFont="1" applyFill="1" applyBorder="1" applyAlignment="1" applyProtection="1">
      <alignment horizontal="center" vertical="center"/>
    </xf>
    <xf numFmtId="0" fontId="7" fillId="4" borderId="16" xfId="0" applyNumberFormat="1" applyFont="1" applyFill="1" applyBorder="1" applyAlignment="1" applyProtection="1">
      <alignment horizontal="center" vertical="center" wrapText="1"/>
    </xf>
    <xf numFmtId="0" fontId="3" fillId="4" borderId="43" xfId="0" applyNumberFormat="1" applyFont="1" applyFill="1" applyBorder="1" applyAlignment="1" applyProtection="1">
      <alignment horizontal="left" vertical="top"/>
    </xf>
    <xf numFmtId="0" fontId="14" fillId="4" borderId="8" xfId="0" applyNumberFormat="1" applyFont="1" applyFill="1" applyBorder="1" applyAlignment="1" applyProtection="1">
      <alignment horizontal="center" vertical="center"/>
    </xf>
    <xf numFmtId="0" fontId="24" fillId="4" borderId="31" xfId="0" applyNumberFormat="1" applyFont="1" applyFill="1" applyBorder="1" applyAlignment="1" applyProtection="1">
      <alignment horizontal="left" vertical="center" wrapText="1"/>
    </xf>
    <xf numFmtId="0" fontId="13" fillId="4" borderId="117" xfId="0" applyNumberFormat="1" applyFont="1" applyFill="1" applyBorder="1" applyAlignment="1" applyProtection="1">
      <alignment horizontal="center" vertical="center" wrapText="1"/>
    </xf>
    <xf numFmtId="0" fontId="24" fillId="4" borderId="129" xfId="0" applyNumberFormat="1" applyFont="1" applyFill="1" applyBorder="1" applyAlignment="1" applyProtection="1">
      <alignment horizontal="left" vertical="center" wrapText="1"/>
    </xf>
    <xf numFmtId="0" fontId="12" fillId="4" borderId="8" xfId="0" applyNumberFormat="1" applyFont="1" applyFill="1" applyBorder="1" applyAlignment="1" applyProtection="1">
      <alignment horizontal="center" vertical="center" wrapText="1"/>
    </xf>
    <xf numFmtId="0" fontId="12" fillId="4" borderId="117" xfId="0" applyNumberFormat="1" applyFont="1" applyFill="1" applyBorder="1" applyAlignment="1" applyProtection="1">
      <alignment horizontal="center" vertical="center" wrapText="1"/>
    </xf>
    <xf numFmtId="3" fontId="17" fillId="6" borderId="31" xfId="0" applyNumberFormat="1" applyFont="1" applyFill="1" applyBorder="1" applyAlignment="1" applyProtection="1">
      <alignment horizontal="right" vertical="center"/>
    </xf>
    <xf numFmtId="0" fontId="24" fillId="4" borderId="134" xfId="0" applyNumberFormat="1" applyFont="1" applyFill="1" applyBorder="1" applyAlignment="1" applyProtection="1">
      <alignment horizontal="left" vertical="center" wrapText="1"/>
    </xf>
    <xf numFmtId="0" fontId="7" fillId="4" borderId="8" xfId="0" applyNumberFormat="1" applyFont="1" applyFill="1" applyBorder="1" applyAlignment="1" applyProtection="1">
      <alignment horizontal="center" vertical="center" wrapText="1"/>
    </xf>
    <xf numFmtId="0" fontId="17" fillId="4" borderId="59" xfId="0" applyNumberFormat="1" applyFont="1" applyFill="1" applyBorder="1" applyAlignment="1" applyProtection="1">
      <alignment horizontal="left" vertical="center" wrapText="1"/>
    </xf>
    <xf numFmtId="0" fontId="5" fillId="3" borderId="53" xfId="0" applyNumberFormat="1" applyFont="1" applyFill="1" applyBorder="1" applyAlignment="1" applyProtection="1">
      <alignment horizontal="center" vertical="center" wrapText="1"/>
    </xf>
    <xf numFmtId="0" fontId="5" fillId="3" borderId="53" xfId="0" applyNumberFormat="1" applyFont="1" applyFill="1" applyBorder="1" applyAlignment="1" applyProtection="1">
      <alignment horizontal="center" vertical="center"/>
    </xf>
    <xf numFmtId="0" fontId="5" fillId="3" borderId="54" xfId="0" applyNumberFormat="1" applyFont="1" applyFill="1" applyBorder="1" applyAlignment="1" applyProtection="1">
      <alignment horizontal="center" vertical="center"/>
    </xf>
    <xf numFmtId="0" fontId="5" fillId="3" borderId="56" xfId="0" applyNumberFormat="1" applyFont="1" applyFill="1" applyBorder="1" applyAlignment="1" applyProtection="1">
      <alignment horizontal="center" vertical="center" wrapText="1"/>
    </xf>
    <xf numFmtId="0" fontId="5" fillId="3" borderId="56" xfId="0" applyNumberFormat="1" applyFont="1" applyFill="1" applyBorder="1" applyAlignment="1" applyProtection="1">
      <alignment horizontal="center" vertical="center"/>
    </xf>
    <xf numFmtId="0" fontId="5" fillId="3" borderId="57" xfId="0" applyNumberFormat="1" applyFont="1" applyFill="1" applyBorder="1" applyAlignment="1" applyProtection="1">
      <alignment horizontal="center" vertical="center"/>
    </xf>
    <xf numFmtId="0" fontId="3" fillId="4" borderId="59" xfId="0" applyNumberFormat="1" applyFont="1" applyFill="1" applyBorder="1" applyAlignment="1" applyProtection="1">
      <alignment horizontal="left" vertical="center" wrapText="1"/>
    </xf>
    <xf numFmtId="0" fontId="17" fillId="4" borderId="69" xfId="0" applyNumberFormat="1" applyFont="1" applyFill="1" applyBorder="1" applyAlignment="1" applyProtection="1">
      <alignment horizontal="left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top"/>
    </xf>
    <xf numFmtId="0" fontId="19" fillId="4" borderId="60" xfId="0" applyNumberFormat="1" applyFont="1" applyFill="1" applyBorder="1" applyAlignment="1" applyProtection="1">
      <alignment horizontal="center" vertical="center"/>
    </xf>
    <xf numFmtId="0" fontId="29" fillId="4" borderId="111" xfId="0" applyNumberFormat="1" applyFont="1" applyFill="1" applyBorder="1" applyAlignment="1" applyProtection="1">
      <alignment horizontal="center" vertical="center"/>
    </xf>
    <xf numFmtId="0" fontId="29" fillId="4" borderId="112" xfId="0" applyNumberFormat="1" applyFont="1" applyFill="1" applyBorder="1" applyAlignment="1" applyProtection="1">
      <alignment horizontal="center" vertical="center"/>
    </xf>
    <xf numFmtId="0" fontId="29" fillId="4" borderId="113" xfId="0" applyNumberFormat="1" applyFont="1" applyFill="1" applyBorder="1" applyAlignment="1" applyProtection="1">
      <alignment horizontal="center" vertical="center"/>
    </xf>
    <xf numFmtId="0" fontId="29" fillId="4" borderId="119" xfId="0" applyNumberFormat="1" applyFont="1" applyFill="1" applyBorder="1" applyAlignment="1" applyProtection="1">
      <alignment horizontal="center" vertical="center"/>
    </xf>
    <xf numFmtId="0" fontId="29" fillId="4" borderId="1" xfId="0" applyNumberFormat="1" applyFont="1" applyFill="1" applyBorder="1" applyAlignment="1" applyProtection="1">
      <alignment horizontal="center" vertical="center"/>
    </xf>
    <xf numFmtId="0" fontId="29" fillId="4" borderId="120" xfId="0" applyNumberFormat="1" applyFont="1" applyFill="1" applyBorder="1" applyAlignment="1" applyProtection="1">
      <alignment horizontal="center" vertical="center"/>
    </xf>
    <xf numFmtId="0" fontId="29" fillId="4" borderId="114" xfId="0" applyNumberFormat="1" applyFont="1" applyFill="1" applyBorder="1" applyAlignment="1" applyProtection="1">
      <alignment horizontal="center" vertical="center"/>
    </xf>
    <xf numFmtId="0" fontId="29" fillId="4" borderId="115" xfId="0" applyNumberFormat="1" applyFont="1" applyFill="1" applyBorder="1" applyAlignment="1" applyProtection="1">
      <alignment horizontal="center" vertical="center"/>
    </xf>
    <xf numFmtId="0" fontId="29" fillId="4" borderId="116" xfId="0" applyNumberFormat="1" applyFont="1" applyFill="1" applyBorder="1" applyAlignment="1" applyProtection="1">
      <alignment horizontal="center" vertical="center"/>
    </xf>
    <xf numFmtId="0" fontId="29" fillId="4" borderId="117" xfId="0" applyNumberFormat="1" applyFont="1" applyFill="1" applyBorder="1" applyAlignment="1" applyProtection="1">
      <alignment horizontal="center" vertical="center"/>
    </xf>
    <xf numFmtId="0" fontId="29" fillId="4" borderId="155" xfId="0" applyNumberFormat="1" applyFont="1" applyFill="1" applyBorder="1" applyAlignment="1" applyProtection="1">
      <alignment horizontal="center" vertical="center"/>
    </xf>
    <xf numFmtId="0" fontId="29" fillId="4" borderId="118" xfId="0" applyNumberFormat="1" applyFont="1" applyFill="1" applyBorder="1" applyAlignment="1" applyProtection="1">
      <alignment horizontal="center" vertical="center"/>
    </xf>
    <xf numFmtId="0" fontId="28" fillId="4" borderId="8" xfId="0" applyNumberFormat="1" applyFont="1" applyFill="1" applyBorder="1" applyAlignment="1" applyProtection="1">
      <alignment horizontal="left" vertical="center"/>
    </xf>
    <xf numFmtId="0" fontId="37" fillId="4" borderId="60" xfId="0" applyNumberFormat="1" applyFont="1" applyFill="1" applyBorder="1" applyAlignment="1" applyProtection="1">
      <alignment horizontal="center" vertical="center"/>
    </xf>
    <xf numFmtId="0" fontId="37" fillId="4" borderId="61" xfId="0" applyNumberFormat="1" applyFont="1" applyFill="1" applyBorder="1" applyAlignment="1" applyProtection="1">
      <alignment horizontal="center" vertical="center"/>
    </xf>
    <xf numFmtId="0" fontId="19" fillId="4" borderId="61" xfId="0" applyNumberFormat="1" applyFont="1" applyFill="1" applyBorder="1" applyAlignment="1" applyProtection="1">
      <alignment horizontal="left" vertical="center"/>
    </xf>
    <xf numFmtId="0" fontId="3" fillId="4" borderId="72" xfId="0" applyNumberFormat="1" applyFont="1" applyFill="1" applyBorder="1" applyAlignment="1" applyProtection="1">
      <alignment horizontal="left" vertical="top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O41"/>
  <sheetViews>
    <sheetView tabSelected="1" topLeftCell="A4" zoomScale="110" zoomScaleNormal="110" workbookViewId="0">
      <selection activeCell="R19" sqref="R19"/>
    </sheetView>
  </sheetViews>
  <sheetFormatPr defaultColWidth="9.140625" defaultRowHeight="15" x14ac:dyDescent="0.25"/>
  <cols>
    <col min="1" max="2" width="3.28515625" style="29" customWidth="1"/>
    <col min="3" max="3" width="11.7109375" style="29" customWidth="1"/>
    <col min="4" max="4" width="36" style="29" customWidth="1"/>
    <col min="5" max="15" width="11.28515625" style="29" customWidth="1"/>
    <col min="16" max="16384" width="9.140625" style="29"/>
  </cols>
  <sheetData>
    <row r="1" spans="1:15" ht="13.9" x14ac:dyDescent="0.25">
      <c r="A1" s="27"/>
      <c r="B1" s="28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x14ac:dyDescent="0.25">
      <c r="A2" s="27"/>
      <c r="B2" s="294" t="s">
        <v>0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</row>
    <row r="3" spans="1:15" ht="13.9" x14ac:dyDescent="0.25">
      <c r="A3" s="27"/>
      <c r="B3" s="295" t="s">
        <v>272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</row>
    <row r="4" spans="1:15" ht="15.75" thickBot="1" x14ac:dyDescent="0.3">
      <c r="A4" s="27"/>
      <c r="B4" s="296" t="s">
        <v>1</v>
      </c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</row>
    <row r="5" spans="1:15" ht="14.45" thickTop="1" x14ac:dyDescent="0.25">
      <c r="A5" s="28"/>
      <c r="B5" s="297" t="s">
        <v>2</v>
      </c>
      <c r="C5" s="298"/>
      <c r="D5" s="299" t="s">
        <v>3</v>
      </c>
      <c r="E5" s="299"/>
      <c r="F5" s="299"/>
      <c r="G5" s="298" t="s">
        <v>4</v>
      </c>
      <c r="H5" s="298"/>
      <c r="I5" s="298"/>
      <c r="J5" s="298"/>
      <c r="K5" s="299" t="s">
        <v>5</v>
      </c>
      <c r="L5" s="299"/>
      <c r="M5" s="299"/>
      <c r="N5" s="299"/>
      <c r="O5" s="300"/>
    </row>
    <row r="6" spans="1:15" x14ac:dyDescent="0.25">
      <c r="A6" s="27"/>
      <c r="B6" s="272" t="s">
        <v>6</v>
      </c>
      <c r="C6" s="273"/>
      <c r="D6" s="274"/>
      <c r="E6" s="281" t="s">
        <v>7</v>
      </c>
      <c r="F6" s="282"/>
      <c r="G6" s="282"/>
      <c r="H6" s="282"/>
      <c r="I6" s="282"/>
      <c r="J6" s="282"/>
      <c r="K6" s="282"/>
      <c r="L6" s="282"/>
      <c r="M6" s="282"/>
      <c r="N6" s="282"/>
      <c r="O6" s="283"/>
    </row>
    <row r="7" spans="1:15" ht="18" x14ac:dyDescent="0.25">
      <c r="A7" s="27"/>
      <c r="B7" s="275"/>
      <c r="C7" s="276"/>
      <c r="D7" s="277"/>
      <c r="E7" s="284" t="s">
        <v>264</v>
      </c>
      <c r="F7" s="285"/>
      <c r="G7" s="286" t="s">
        <v>8</v>
      </c>
      <c r="H7" s="287"/>
      <c r="I7" s="286" t="s">
        <v>8</v>
      </c>
      <c r="J7" s="287"/>
      <c r="K7" s="40" t="s">
        <v>8</v>
      </c>
      <c r="L7" s="288" t="s">
        <v>8</v>
      </c>
      <c r="M7" s="289"/>
      <c r="N7" s="290" t="s">
        <v>9</v>
      </c>
      <c r="O7" s="292" t="s">
        <v>10</v>
      </c>
    </row>
    <row r="8" spans="1:15" ht="42" customHeight="1" x14ac:dyDescent="0.25">
      <c r="A8" s="27"/>
      <c r="B8" s="275"/>
      <c r="C8" s="276"/>
      <c r="D8" s="277"/>
      <c r="E8" s="41" t="s">
        <v>11</v>
      </c>
      <c r="F8" s="42" t="s">
        <v>12</v>
      </c>
      <c r="G8" s="43" t="s">
        <v>265</v>
      </c>
      <c r="H8" s="44" t="s">
        <v>12</v>
      </c>
      <c r="I8" s="43" t="s">
        <v>266</v>
      </c>
      <c r="J8" s="44" t="s">
        <v>12</v>
      </c>
      <c r="K8" s="45" t="s">
        <v>13</v>
      </c>
      <c r="L8" s="43" t="s">
        <v>14</v>
      </c>
      <c r="M8" s="44" t="s">
        <v>12</v>
      </c>
      <c r="N8" s="291"/>
      <c r="O8" s="293"/>
    </row>
    <row r="9" spans="1:15" ht="15.75" thickBot="1" x14ac:dyDescent="0.3">
      <c r="A9" s="27"/>
      <c r="B9" s="278"/>
      <c r="C9" s="279"/>
      <c r="D9" s="280"/>
      <c r="E9" s="46" t="s">
        <v>15</v>
      </c>
      <c r="F9" s="46" t="s">
        <v>16</v>
      </c>
      <c r="G9" s="46" t="s">
        <v>17</v>
      </c>
      <c r="H9" s="46" t="s">
        <v>18</v>
      </c>
      <c r="I9" s="46" t="s">
        <v>19</v>
      </c>
      <c r="J9" s="46" t="s">
        <v>20</v>
      </c>
      <c r="K9" s="46" t="s">
        <v>21</v>
      </c>
      <c r="L9" s="46" t="s">
        <v>22</v>
      </c>
      <c r="M9" s="46" t="s">
        <v>23</v>
      </c>
      <c r="N9" s="46" t="s">
        <v>24</v>
      </c>
      <c r="O9" s="47" t="s">
        <v>25</v>
      </c>
    </row>
    <row r="10" spans="1:15" ht="14.45" thickTop="1" x14ac:dyDescent="0.25">
      <c r="A10" s="27"/>
      <c r="B10" s="341" t="s">
        <v>26</v>
      </c>
      <c r="C10" s="342"/>
      <c r="D10" s="343"/>
      <c r="E10" s="48"/>
      <c r="F10" s="49"/>
      <c r="G10" s="48"/>
      <c r="H10" s="49"/>
      <c r="I10" s="48"/>
      <c r="J10" s="49"/>
      <c r="K10" s="50"/>
      <c r="L10" s="48"/>
      <c r="M10" s="49"/>
      <c r="N10" s="48"/>
      <c r="O10" s="51"/>
    </row>
    <row r="11" spans="1:15" x14ac:dyDescent="0.25">
      <c r="A11" s="27"/>
      <c r="B11" s="303" t="s">
        <v>27</v>
      </c>
      <c r="C11" s="304"/>
      <c r="D11" s="52" t="s">
        <v>28</v>
      </c>
      <c r="E11" s="48"/>
      <c r="F11" s="49"/>
      <c r="G11" s="48"/>
      <c r="H11" s="49"/>
      <c r="I11" s="48"/>
      <c r="J11" s="49"/>
      <c r="K11" s="53"/>
      <c r="L11" s="48"/>
      <c r="M11" s="49"/>
      <c r="N11" s="48"/>
      <c r="O11" s="51"/>
    </row>
    <row r="12" spans="1:15" ht="13.9" x14ac:dyDescent="0.25">
      <c r="A12" s="27"/>
      <c r="B12" s="305" t="s">
        <v>29</v>
      </c>
      <c r="C12" s="306"/>
      <c r="D12" s="54" t="s">
        <v>30</v>
      </c>
      <c r="E12" s="55">
        <v>962727076.65999997</v>
      </c>
      <c r="F12" s="56">
        <f>E13/E12*100</f>
        <v>100</v>
      </c>
      <c r="G12" s="55">
        <v>1022100000</v>
      </c>
      <c r="H12" s="56">
        <f>G13/G12*100</f>
        <v>100</v>
      </c>
      <c r="I12" s="55">
        <v>1051750000</v>
      </c>
      <c r="J12" s="56">
        <f>I13/I12*100</f>
        <v>100</v>
      </c>
      <c r="K12" s="55">
        <f>I12-G12</f>
        <v>29650000</v>
      </c>
      <c r="L12" s="55">
        <v>311346222.08999997</v>
      </c>
      <c r="M12" s="56">
        <f>L13/L12*100</f>
        <v>100</v>
      </c>
      <c r="N12" s="55">
        <f>I12-L12</f>
        <v>740403777.91000009</v>
      </c>
      <c r="O12" s="57">
        <f>L12/I12*100</f>
        <v>29.602683345852149</v>
      </c>
    </row>
    <row r="13" spans="1:15" ht="18" x14ac:dyDescent="0.25">
      <c r="A13" s="27"/>
      <c r="B13" s="307"/>
      <c r="C13" s="308"/>
      <c r="D13" s="76" t="s">
        <v>31</v>
      </c>
      <c r="E13" s="77">
        <f>E12</f>
        <v>962727076.65999997</v>
      </c>
      <c r="F13" s="78">
        <f t="shared" ref="F13:L13" si="0">F12</f>
        <v>100</v>
      </c>
      <c r="G13" s="77">
        <f t="shared" si="0"/>
        <v>1022100000</v>
      </c>
      <c r="H13" s="78">
        <f t="shared" si="0"/>
        <v>100</v>
      </c>
      <c r="I13" s="77">
        <f t="shared" si="0"/>
        <v>1051750000</v>
      </c>
      <c r="J13" s="78">
        <f t="shared" si="0"/>
        <v>100</v>
      </c>
      <c r="K13" s="77">
        <f t="shared" si="0"/>
        <v>29650000</v>
      </c>
      <c r="L13" s="77">
        <f t="shared" si="0"/>
        <v>311346222.08999997</v>
      </c>
      <c r="M13" s="77">
        <f t="shared" ref="M13" si="1">M12</f>
        <v>100</v>
      </c>
      <c r="N13" s="77">
        <f t="shared" ref="N13" si="2">N12</f>
        <v>740403777.91000009</v>
      </c>
      <c r="O13" s="79">
        <f t="shared" ref="O13:O35" si="3">L13/I13*100</f>
        <v>29.602683345852149</v>
      </c>
    </row>
    <row r="14" spans="1:15" x14ac:dyDescent="0.25">
      <c r="A14" s="27"/>
      <c r="B14" s="305"/>
      <c r="C14" s="306"/>
      <c r="D14" s="58" t="s">
        <v>32</v>
      </c>
      <c r="E14" s="59">
        <v>9011791</v>
      </c>
      <c r="F14" s="60"/>
      <c r="G14" s="59"/>
      <c r="H14" s="60"/>
      <c r="I14" s="59"/>
      <c r="J14" s="60"/>
      <c r="K14" s="59"/>
      <c r="L14" s="59">
        <v>5794063</v>
      </c>
      <c r="M14" s="60"/>
      <c r="N14" s="55">
        <f t="shared" ref="N14:N30" si="4">I14-L14</f>
        <v>-5794063</v>
      </c>
      <c r="O14" s="57"/>
    </row>
    <row r="15" spans="1:15" ht="15.75" thickBot="1" x14ac:dyDescent="0.3">
      <c r="A15" s="27"/>
      <c r="B15" s="311"/>
      <c r="C15" s="312"/>
      <c r="D15" s="76" t="s">
        <v>33</v>
      </c>
      <c r="E15" s="77">
        <f>E14+E13</f>
        <v>971738867.65999997</v>
      </c>
      <c r="F15" s="78">
        <f t="shared" ref="F15:L15" si="5">F14+F13</f>
        <v>100</v>
      </c>
      <c r="G15" s="77">
        <f t="shared" si="5"/>
        <v>1022100000</v>
      </c>
      <c r="H15" s="78">
        <f t="shared" si="5"/>
        <v>100</v>
      </c>
      <c r="I15" s="77">
        <f t="shared" si="5"/>
        <v>1051750000</v>
      </c>
      <c r="J15" s="78">
        <f t="shared" si="5"/>
        <v>100</v>
      </c>
      <c r="K15" s="77">
        <f t="shared" si="5"/>
        <v>29650000</v>
      </c>
      <c r="L15" s="77">
        <f t="shared" si="5"/>
        <v>317140285.08999997</v>
      </c>
      <c r="M15" s="77">
        <f t="shared" ref="M15" si="6">M14+M13</f>
        <v>100</v>
      </c>
      <c r="N15" s="77">
        <f t="shared" ref="N15" si="7">N14+N13</f>
        <v>734609714.91000009</v>
      </c>
      <c r="O15" s="79">
        <f t="shared" si="3"/>
        <v>30.15358070739244</v>
      </c>
    </row>
    <row r="16" spans="1:15" ht="15.75" thickTop="1" x14ac:dyDescent="0.25">
      <c r="A16" s="27"/>
      <c r="B16" s="313" t="s">
        <v>34</v>
      </c>
      <c r="C16" s="314"/>
      <c r="D16" s="315"/>
      <c r="E16" s="61"/>
      <c r="F16" s="62"/>
      <c r="G16" s="61"/>
      <c r="H16" s="62"/>
      <c r="I16" s="61"/>
      <c r="J16" s="62"/>
      <c r="K16" s="63"/>
      <c r="L16" s="61"/>
      <c r="M16" s="62"/>
      <c r="N16" s="55">
        <f t="shared" si="4"/>
        <v>0</v>
      </c>
      <c r="O16" s="57"/>
    </row>
    <row r="17" spans="1:15" x14ac:dyDescent="0.25">
      <c r="A17" s="27"/>
      <c r="B17" s="309" t="s">
        <v>35</v>
      </c>
      <c r="C17" s="310"/>
      <c r="D17" s="52" t="s">
        <v>28</v>
      </c>
      <c r="E17" s="48"/>
      <c r="F17" s="64"/>
      <c r="G17" s="48"/>
      <c r="H17" s="64"/>
      <c r="I17" s="48"/>
      <c r="J17" s="64"/>
      <c r="K17" s="53"/>
      <c r="L17" s="48"/>
      <c r="M17" s="64"/>
      <c r="N17" s="55">
        <f t="shared" si="4"/>
        <v>0</v>
      </c>
      <c r="O17" s="57"/>
    </row>
    <row r="18" spans="1:15" x14ac:dyDescent="0.25">
      <c r="A18" s="27"/>
      <c r="B18" s="301" t="s">
        <v>36</v>
      </c>
      <c r="C18" s="302"/>
      <c r="D18" s="65" t="s">
        <v>37</v>
      </c>
      <c r="E18" s="66">
        <v>561965338.26999998</v>
      </c>
      <c r="F18" s="67">
        <f>E18/E13*100</f>
        <v>58.372237770608123</v>
      </c>
      <c r="G18" s="66">
        <v>651790000</v>
      </c>
      <c r="H18" s="67">
        <f>G18/G13*100</f>
        <v>63.769689854221703</v>
      </c>
      <c r="I18" s="66">
        <v>651790000</v>
      </c>
      <c r="J18" s="67">
        <f>I18/I13*100</f>
        <v>61.971951509389115</v>
      </c>
      <c r="K18" s="66">
        <f>I18-G18</f>
        <v>0</v>
      </c>
      <c r="L18" s="66">
        <v>359604067</v>
      </c>
      <c r="M18" s="67">
        <f>L18/L13*100</f>
        <v>115.49973678371799</v>
      </c>
      <c r="N18" s="55">
        <f t="shared" si="4"/>
        <v>292185933</v>
      </c>
      <c r="O18" s="57">
        <f t="shared" si="3"/>
        <v>55.171768054127867</v>
      </c>
    </row>
    <row r="19" spans="1:15" x14ac:dyDescent="0.25">
      <c r="A19" s="27"/>
      <c r="B19" s="301" t="s">
        <v>38</v>
      </c>
      <c r="C19" s="302"/>
      <c r="D19" s="65" t="s">
        <v>39</v>
      </c>
      <c r="E19" s="66">
        <v>92918767</v>
      </c>
      <c r="F19" s="67">
        <f>E19/E13*100</f>
        <v>9.6516208230440697</v>
      </c>
      <c r="G19" s="66">
        <v>112110000</v>
      </c>
      <c r="H19" s="67">
        <f>G19/G13*100</f>
        <v>10.968594071030232</v>
      </c>
      <c r="I19" s="66">
        <v>112110000</v>
      </c>
      <c r="J19" s="67">
        <f>I19/I13*100</f>
        <v>10.659377228428809</v>
      </c>
      <c r="K19" s="66">
        <f t="shared" ref="K19:K24" si="8">I19-G19</f>
        <v>0</v>
      </c>
      <c r="L19" s="66">
        <v>62897670</v>
      </c>
      <c r="M19" s="67">
        <f>L19/L13*100</f>
        <v>20.201841402725723</v>
      </c>
      <c r="N19" s="55">
        <f t="shared" si="4"/>
        <v>49212330</v>
      </c>
      <c r="O19" s="57">
        <f t="shared" si="3"/>
        <v>56.103532245116405</v>
      </c>
    </row>
    <row r="20" spans="1:15" x14ac:dyDescent="0.25">
      <c r="A20" s="27"/>
      <c r="B20" s="301" t="s">
        <v>40</v>
      </c>
      <c r="C20" s="302"/>
      <c r="D20" s="65" t="s">
        <v>41</v>
      </c>
      <c r="E20" s="66">
        <v>97873830.390000001</v>
      </c>
      <c r="F20" s="67">
        <f>E20/E13*100</f>
        <v>10.166311176118032</v>
      </c>
      <c r="G20" s="66">
        <v>141030000</v>
      </c>
      <c r="H20" s="67">
        <f>G20/G13*100</f>
        <v>13.798062811857939</v>
      </c>
      <c r="I20" s="66">
        <v>140530000</v>
      </c>
      <c r="J20" s="67">
        <f>I20/I13*100</f>
        <v>13.361540289992869</v>
      </c>
      <c r="K20" s="66">
        <f t="shared" si="8"/>
        <v>-500000</v>
      </c>
      <c r="L20" s="66">
        <v>84963216</v>
      </c>
      <c r="M20" s="67">
        <f>L20/L13*100</f>
        <v>27.288982480551805</v>
      </c>
      <c r="N20" s="55">
        <f t="shared" si="4"/>
        <v>55566784</v>
      </c>
      <c r="O20" s="57">
        <f t="shared" si="3"/>
        <v>60.459130434782601</v>
      </c>
    </row>
    <row r="21" spans="1:15" x14ac:dyDescent="0.25">
      <c r="A21" s="27"/>
      <c r="B21" s="301" t="s">
        <v>42</v>
      </c>
      <c r="C21" s="302"/>
      <c r="D21" s="65" t="s">
        <v>43</v>
      </c>
      <c r="E21" s="66">
        <v>0</v>
      </c>
      <c r="F21" s="67">
        <f>E21/E13*100</f>
        <v>0</v>
      </c>
      <c r="G21" s="66">
        <v>0</v>
      </c>
      <c r="H21" s="67">
        <f>G21/G13*100</f>
        <v>0</v>
      </c>
      <c r="I21" s="66">
        <v>0</v>
      </c>
      <c r="J21" s="67">
        <f>I21/I13*100</f>
        <v>0</v>
      </c>
      <c r="K21" s="66">
        <f t="shared" si="8"/>
        <v>0</v>
      </c>
      <c r="L21" s="66">
        <v>0</v>
      </c>
      <c r="M21" s="67">
        <f>L21/L13*100</f>
        <v>0</v>
      </c>
      <c r="N21" s="55">
        <f t="shared" si="4"/>
        <v>0</v>
      </c>
      <c r="O21" s="57"/>
    </row>
    <row r="22" spans="1:15" x14ac:dyDescent="0.25">
      <c r="A22" s="27"/>
      <c r="B22" s="301" t="s">
        <v>44</v>
      </c>
      <c r="C22" s="302"/>
      <c r="D22" s="65" t="s">
        <v>45</v>
      </c>
      <c r="E22" s="66">
        <v>751400</v>
      </c>
      <c r="F22" s="67">
        <f>E22/E13*100*100</f>
        <v>7.8049118822630454</v>
      </c>
      <c r="G22" s="66">
        <v>1570000</v>
      </c>
      <c r="H22" s="67">
        <f>G22/G13*100*100</f>
        <v>15.360532237550142</v>
      </c>
      <c r="I22" s="66">
        <v>1570000</v>
      </c>
      <c r="J22" s="67">
        <f>I22/I13*100*100</f>
        <v>14.927501782743047</v>
      </c>
      <c r="K22" s="66">
        <f t="shared" si="8"/>
        <v>0</v>
      </c>
      <c r="L22" s="66">
        <v>294000</v>
      </c>
      <c r="M22" s="67">
        <f>L22/L13*100*100</f>
        <v>9.4428638968682996</v>
      </c>
      <c r="N22" s="55">
        <f t="shared" si="4"/>
        <v>1276000</v>
      </c>
      <c r="O22" s="57">
        <f t="shared" si="3"/>
        <v>18.726114649681527</v>
      </c>
    </row>
    <row r="23" spans="1:15" x14ac:dyDescent="0.25">
      <c r="A23" s="27"/>
      <c r="B23" s="301" t="s">
        <v>46</v>
      </c>
      <c r="C23" s="302"/>
      <c r="D23" s="65" t="s">
        <v>47</v>
      </c>
      <c r="E23" s="66">
        <v>0</v>
      </c>
      <c r="F23" s="67">
        <f>E23/E13*100</f>
        <v>0</v>
      </c>
      <c r="G23" s="66">
        <v>0</v>
      </c>
      <c r="H23" s="67">
        <f>G23/G13*100</f>
        <v>0</v>
      </c>
      <c r="I23" s="66">
        <v>0</v>
      </c>
      <c r="J23" s="67">
        <f>I23/I13*100</f>
        <v>0</v>
      </c>
      <c r="K23" s="66">
        <f t="shared" si="8"/>
        <v>0</v>
      </c>
      <c r="L23" s="66">
        <v>0</v>
      </c>
      <c r="M23" s="67">
        <f>L23/L13*100</f>
        <v>0</v>
      </c>
      <c r="N23" s="55">
        <f t="shared" si="4"/>
        <v>0</v>
      </c>
      <c r="O23" s="57"/>
    </row>
    <row r="24" spans="1:15" x14ac:dyDescent="0.25">
      <c r="A24" s="27"/>
      <c r="B24" s="301" t="s">
        <v>48</v>
      </c>
      <c r="C24" s="302"/>
      <c r="D24" s="65" t="s">
        <v>49</v>
      </c>
      <c r="E24" s="66">
        <v>5695882</v>
      </c>
      <c r="F24" s="67">
        <f>E24/E13*100</f>
        <v>0.59164036600702963</v>
      </c>
      <c r="G24" s="66">
        <v>0</v>
      </c>
      <c r="H24" s="67">
        <f>G24/G13*100</f>
        <v>0</v>
      </c>
      <c r="I24" s="66">
        <v>1150000</v>
      </c>
      <c r="J24" s="67">
        <f>I24/I13*100</f>
        <v>0.10934157356786307</v>
      </c>
      <c r="K24" s="66">
        <f t="shared" si="8"/>
        <v>1150000</v>
      </c>
      <c r="L24" s="66">
        <v>780918</v>
      </c>
      <c r="M24" s="67">
        <f>L24/L13*100</f>
        <v>0.25081980913655094</v>
      </c>
      <c r="N24" s="55">
        <f t="shared" si="4"/>
        <v>369082</v>
      </c>
      <c r="O24" s="57">
        <f t="shared" si="3"/>
        <v>67.905913043478265</v>
      </c>
    </row>
    <row r="25" spans="1:15" x14ac:dyDescent="0.25">
      <c r="A25" s="27"/>
      <c r="B25" s="346"/>
      <c r="C25" s="347"/>
      <c r="D25" s="80" t="s">
        <v>50</v>
      </c>
      <c r="E25" s="81">
        <f>SUM(E18:E24)</f>
        <v>759205217.65999997</v>
      </c>
      <c r="F25" s="82">
        <f>E25/E13*100</f>
        <v>78.859859254599897</v>
      </c>
      <c r="G25" s="81">
        <f t="shared" ref="G25:L25" si="9">SUM(G18:G24)</f>
        <v>906500000</v>
      </c>
      <c r="H25" s="82">
        <f>G25/G13*100</f>
        <v>88.689952059485378</v>
      </c>
      <c r="I25" s="81">
        <f t="shared" si="9"/>
        <v>907150000</v>
      </c>
      <c r="J25" s="82">
        <f>I25/I13*100</f>
        <v>86.251485619206079</v>
      </c>
      <c r="K25" s="81">
        <f t="shared" si="9"/>
        <v>650000</v>
      </c>
      <c r="L25" s="81">
        <f t="shared" si="9"/>
        <v>508539871</v>
      </c>
      <c r="M25" s="81">
        <f t="shared" ref="M25" si="10">SUM(M18:M24)</f>
        <v>172.68424437300035</v>
      </c>
      <c r="N25" s="81">
        <f t="shared" ref="N25" si="11">SUM(N18:N24)</f>
        <v>398610129</v>
      </c>
      <c r="O25" s="79">
        <f t="shared" si="3"/>
        <v>56.059071928567491</v>
      </c>
    </row>
    <row r="26" spans="1:15" x14ac:dyDescent="0.25">
      <c r="A26" s="27"/>
      <c r="B26" s="301" t="s">
        <v>51</v>
      </c>
      <c r="C26" s="302"/>
      <c r="D26" s="65" t="s">
        <v>52</v>
      </c>
      <c r="E26" s="66">
        <v>3067000</v>
      </c>
      <c r="F26" s="67">
        <f>E26/E13*100</f>
        <v>0.31857419141470267</v>
      </c>
      <c r="G26" s="66">
        <v>0</v>
      </c>
      <c r="H26" s="67">
        <f>G26/G13*100</f>
        <v>0</v>
      </c>
      <c r="I26" s="66">
        <v>0</v>
      </c>
      <c r="J26" s="67">
        <f>I26/I13*100</f>
        <v>0</v>
      </c>
      <c r="K26" s="66">
        <f>I26-G26</f>
        <v>0</v>
      </c>
      <c r="L26" s="66">
        <v>0</v>
      </c>
      <c r="M26" s="67">
        <f>L26/L13*100</f>
        <v>0</v>
      </c>
      <c r="N26" s="55">
        <f t="shared" si="4"/>
        <v>0</v>
      </c>
      <c r="O26" s="57"/>
    </row>
    <row r="27" spans="1:15" x14ac:dyDescent="0.25">
      <c r="A27" s="27"/>
      <c r="B27" s="301" t="s">
        <v>53</v>
      </c>
      <c r="C27" s="302"/>
      <c r="D27" s="65" t="s">
        <v>54</v>
      </c>
      <c r="E27" s="66">
        <v>12138439</v>
      </c>
      <c r="F27" s="67">
        <f>E27/E13*100</f>
        <v>1.2608390575356023</v>
      </c>
      <c r="G27" s="66">
        <v>15600000</v>
      </c>
      <c r="H27" s="67">
        <f>G27/G13*100</f>
        <v>1.5262694452597594</v>
      </c>
      <c r="I27" s="66">
        <v>44600000</v>
      </c>
      <c r="J27" s="67">
        <f>I27/I13*100</f>
        <v>4.2405514618492992</v>
      </c>
      <c r="K27" s="66">
        <f>I27-G27</f>
        <v>29000000</v>
      </c>
      <c r="L27" s="66">
        <v>29419737</v>
      </c>
      <c r="M27" s="67">
        <f>L27/L13*100</f>
        <v>9.449203141927228</v>
      </c>
      <c r="N27" s="55">
        <f t="shared" si="4"/>
        <v>15180263</v>
      </c>
      <c r="O27" s="57">
        <f t="shared" si="3"/>
        <v>65.963535874439458</v>
      </c>
    </row>
    <row r="28" spans="1:15" ht="18" x14ac:dyDescent="0.25">
      <c r="A28" s="27"/>
      <c r="B28" s="346"/>
      <c r="C28" s="347"/>
      <c r="D28" s="80" t="s">
        <v>55</v>
      </c>
      <c r="E28" s="81">
        <f>SUM(E26:E27)</f>
        <v>15205439</v>
      </c>
      <c r="F28" s="82">
        <f>E28/E13*100</f>
        <v>1.5794132489503052</v>
      </c>
      <c r="G28" s="81">
        <f t="shared" ref="G28:L28" si="12">SUM(G26:G27)</f>
        <v>15600000</v>
      </c>
      <c r="H28" s="82">
        <f>G28/G13*100</f>
        <v>1.5262694452597594</v>
      </c>
      <c r="I28" s="81">
        <f t="shared" si="12"/>
        <v>44600000</v>
      </c>
      <c r="J28" s="82">
        <f>I28/I13*100</f>
        <v>4.2405514618492992</v>
      </c>
      <c r="K28" s="81">
        <f t="shared" si="12"/>
        <v>29000000</v>
      </c>
      <c r="L28" s="81">
        <f t="shared" si="12"/>
        <v>29419737</v>
      </c>
      <c r="M28" s="81">
        <f t="shared" ref="M28" si="13">SUM(M26:M27)</f>
        <v>9.449203141927228</v>
      </c>
      <c r="N28" s="81">
        <f t="shared" ref="N28" si="14">SUM(N26:N27)</f>
        <v>15180263</v>
      </c>
      <c r="O28" s="79">
        <f t="shared" si="3"/>
        <v>65.963535874439458</v>
      </c>
    </row>
    <row r="29" spans="1:15" x14ac:dyDescent="0.25">
      <c r="A29" s="27"/>
      <c r="B29" s="301" t="s">
        <v>51</v>
      </c>
      <c r="C29" s="302"/>
      <c r="D29" s="65" t="s">
        <v>52</v>
      </c>
      <c r="E29" s="66">
        <v>176344140</v>
      </c>
      <c r="F29" s="67">
        <f>E29/E13*100</f>
        <v>18.317147639785176</v>
      </c>
      <c r="G29" s="66"/>
      <c r="H29" s="67">
        <f>G29/G12</f>
        <v>0</v>
      </c>
      <c r="I29" s="66"/>
      <c r="J29" s="67">
        <f>I29/I13*100</f>
        <v>0</v>
      </c>
      <c r="K29" s="66">
        <v>0</v>
      </c>
      <c r="L29" s="69">
        <v>50546670</v>
      </c>
      <c r="M29" s="67">
        <f>L29/L13*100</f>
        <v>16.234875008500545</v>
      </c>
      <c r="N29" s="55">
        <f t="shared" si="4"/>
        <v>-50546670</v>
      </c>
      <c r="O29" s="57"/>
    </row>
    <row r="30" spans="1:15" x14ac:dyDescent="0.25">
      <c r="A30" s="27"/>
      <c r="B30" s="301" t="s">
        <v>53</v>
      </c>
      <c r="C30" s="302"/>
      <c r="D30" s="65" t="s">
        <v>54</v>
      </c>
      <c r="E30" s="66">
        <v>11972280</v>
      </c>
      <c r="F30" s="67">
        <f>E30/E13</f>
        <v>1.243579856664629E-2</v>
      </c>
      <c r="G30" s="66">
        <v>100000000</v>
      </c>
      <c r="H30" s="67">
        <f>G30/G13</f>
        <v>9.7837784952548676E-2</v>
      </c>
      <c r="I30" s="66">
        <v>100000000</v>
      </c>
      <c r="J30" s="67">
        <f>I30/I13</f>
        <v>9.5079629189446166E-2</v>
      </c>
      <c r="K30" s="66">
        <v>0</v>
      </c>
      <c r="L30" s="70">
        <v>0</v>
      </c>
      <c r="M30" s="67">
        <f>L30/L13</f>
        <v>0</v>
      </c>
      <c r="N30" s="55">
        <f t="shared" si="4"/>
        <v>100000000</v>
      </c>
      <c r="O30" s="57"/>
    </row>
    <row r="31" spans="1:15" x14ac:dyDescent="0.25">
      <c r="A31" s="27"/>
      <c r="B31" s="346"/>
      <c r="C31" s="347"/>
      <c r="D31" s="80" t="s">
        <v>56</v>
      </c>
      <c r="E31" s="81">
        <f>SUM(E29:E30)</f>
        <v>188316420</v>
      </c>
      <c r="F31" s="82">
        <f>E31/E13*100</f>
        <v>19.560727496449804</v>
      </c>
      <c r="G31" s="81">
        <f t="shared" ref="G31:L31" si="15">SUM(G29:G30)</f>
        <v>100000000</v>
      </c>
      <c r="H31" s="82">
        <f>G31/G13*100</f>
        <v>9.7837784952548681</v>
      </c>
      <c r="I31" s="81">
        <f t="shared" si="15"/>
        <v>100000000</v>
      </c>
      <c r="J31" s="82">
        <f>I31/I13*100</f>
        <v>9.5079629189446173</v>
      </c>
      <c r="K31" s="81">
        <f t="shared" si="15"/>
        <v>0</v>
      </c>
      <c r="L31" s="81">
        <f t="shared" si="15"/>
        <v>50546670</v>
      </c>
      <c r="M31" s="81">
        <f t="shared" ref="M31" si="16">SUM(M29:M30)</f>
        <v>16.234875008500545</v>
      </c>
      <c r="N31" s="81">
        <f t="shared" ref="N31" si="17">SUM(N29:N30)</f>
        <v>49453330</v>
      </c>
      <c r="O31" s="79">
        <f t="shared" si="3"/>
        <v>50.546670000000006</v>
      </c>
    </row>
    <row r="32" spans="1:15" x14ac:dyDescent="0.25">
      <c r="A32" s="27"/>
      <c r="B32" s="346"/>
      <c r="C32" s="347"/>
      <c r="D32" s="80" t="s">
        <v>57</v>
      </c>
      <c r="E32" s="81">
        <f>E31+E28</f>
        <v>203521859</v>
      </c>
      <c r="F32" s="82">
        <f>E32/E13*100</f>
        <v>21.14014074540011</v>
      </c>
      <c r="G32" s="81">
        <f t="shared" ref="G32:L32" si="18">G31+G28</f>
        <v>115600000</v>
      </c>
      <c r="H32" s="82">
        <f>G32/G13*100</f>
        <v>11.310047940514627</v>
      </c>
      <c r="I32" s="81">
        <f t="shared" si="18"/>
        <v>144600000</v>
      </c>
      <c r="J32" s="82">
        <f>I32/I13*100</f>
        <v>13.748514380793914</v>
      </c>
      <c r="K32" s="81">
        <f t="shared" si="18"/>
        <v>29000000</v>
      </c>
      <c r="L32" s="81">
        <f t="shared" si="18"/>
        <v>79966407</v>
      </c>
      <c r="M32" s="81">
        <f t="shared" ref="M32" si="19">M31+M28</f>
        <v>25.684078150427773</v>
      </c>
      <c r="N32" s="81">
        <f t="shared" ref="N32" si="20">N31+N28</f>
        <v>64633593</v>
      </c>
      <c r="O32" s="79">
        <f t="shared" si="3"/>
        <v>55.301802904564312</v>
      </c>
    </row>
    <row r="33" spans="1:15" ht="18" x14ac:dyDescent="0.25">
      <c r="A33" s="27"/>
      <c r="B33" s="346"/>
      <c r="C33" s="347"/>
      <c r="D33" s="80" t="s">
        <v>58</v>
      </c>
      <c r="E33" s="81">
        <f>E32+E25</f>
        <v>962727076.65999997</v>
      </c>
      <c r="F33" s="82">
        <f>E33/E13*100</f>
        <v>100</v>
      </c>
      <c r="G33" s="81">
        <f t="shared" ref="G33:L33" si="21">G32+G25</f>
        <v>1022100000</v>
      </c>
      <c r="H33" s="82">
        <f>G33/G13*100</f>
        <v>100</v>
      </c>
      <c r="I33" s="81">
        <f t="shared" si="21"/>
        <v>1051750000</v>
      </c>
      <c r="J33" s="82">
        <f>I33/I13*100</f>
        <v>100</v>
      </c>
      <c r="K33" s="81">
        <f t="shared" si="21"/>
        <v>29650000</v>
      </c>
      <c r="L33" s="81">
        <f t="shared" si="21"/>
        <v>588506278</v>
      </c>
      <c r="M33" s="81">
        <f t="shared" ref="M33" si="22">M32+M25</f>
        <v>198.36832252342813</v>
      </c>
      <c r="N33" s="81">
        <f t="shared" ref="N33" si="23">N32+N25</f>
        <v>463243722</v>
      </c>
      <c r="O33" s="79">
        <f t="shared" si="3"/>
        <v>55.954958687901112</v>
      </c>
    </row>
    <row r="34" spans="1:15" ht="18" x14ac:dyDescent="0.25">
      <c r="A34" s="27"/>
      <c r="B34" s="301"/>
      <c r="C34" s="302"/>
      <c r="D34" s="68" t="s">
        <v>32</v>
      </c>
      <c r="E34" s="71">
        <v>9011791</v>
      </c>
      <c r="F34" s="72"/>
      <c r="G34" s="71"/>
      <c r="H34" s="72"/>
      <c r="I34" s="71"/>
      <c r="J34" s="72"/>
      <c r="K34" s="71"/>
      <c r="L34" s="71">
        <v>6055063</v>
      </c>
      <c r="M34" s="72"/>
      <c r="N34" s="55"/>
      <c r="O34" s="57"/>
    </row>
    <row r="35" spans="1:15" ht="18.75" thickBot="1" x14ac:dyDescent="0.3">
      <c r="A35" s="27"/>
      <c r="B35" s="344"/>
      <c r="C35" s="345"/>
      <c r="D35" s="80" t="s">
        <v>59</v>
      </c>
      <c r="E35" s="81">
        <f>E33+E34</f>
        <v>971738867.65999997</v>
      </c>
      <c r="F35" s="82">
        <f>E35/E15*100</f>
        <v>100</v>
      </c>
      <c r="G35" s="81">
        <f t="shared" ref="G35:L35" si="24">G33+G34</f>
        <v>1022100000</v>
      </c>
      <c r="H35" s="82">
        <f>G35/G15*100</f>
        <v>100</v>
      </c>
      <c r="I35" s="81">
        <f t="shared" si="24"/>
        <v>1051750000</v>
      </c>
      <c r="J35" s="82">
        <f>I35/I15*100</f>
        <v>100</v>
      </c>
      <c r="K35" s="81">
        <f t="shared" si="24"/>
        <v>29650000</v>
      </c>
      <c r="L35" s="81">
        <f t="shared" si="24"/>
        <v>594561341</v>
      </c>
      <c r="M35" s="81">
        <f t="shared" ref="M35" si="25">M33+M34</f>
        <v>198.36832252342813</v>
      </c>
      <c r="N35" s="81">
        <f t="shared" ref="N35" si="26">N33+N34</f>
        <v>463243722</v>
      </c>
      <c r="O35" s="79">
        <f t="shared" si="3"/>
        <v>56.530671832659849</v>
      </c>
    </row>
    <row r="36" spans="1:15" ht="16.5" thickTop="1" thickBot="1" x14ac:dyDescent="0.3">
      <c r="A36" s="27"/>
      <c r="B36" s="316"/>
      <c r="C36" s="317"/>
      <c r="D36" s="73" t="s">
        <v>60</v>
      </c>
      <c r="E36" s="74" t="s">
        <v>273</v>
      </c>
      <c r="F36" s="74"/>
      <c r="G36" s="74">
        <v>236</v>
      </c>
      <c r="H36" s="74"/>
      <c r="I36" s="74">
        <v>260</v>
      </c>
      <c r="J36" s="74"/>
      <c r="K36" s="74">
        <f>I36-G36</f>
        <v>24</v>
      </c>
      <c r="L36" s="83">
        <v>226</v>
      </c>
      <c r="M36" s="74"/>
      <c r="N36" s="74"/>
      <c r="O36" s="75"/>
    </row>
    <row r="37" spans="1:15" ht="15.75" thickTop="1" x14ac:dyDescent="0.25">
      <c r="A37" s="27"/>
      <c r="B37" s="318"/>
      <c r="C37" s="318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</row>
    <row r="38" spans="1:15" ht="31.5" customHeight="1" x14ac:dyDescent="0.25">
      <c r="A38" s="27"/>
      <c r="B38" s="319"/>
      <c r="C38" s="320"/>
      <c r="D38" s="321" t="s">
        <v>61</v>
      </c>
      <c r="E38" s="322"/>
      <c r="F38" s="323"/>
      <c r="G38" s="39"/>
      <c r="H38" s="39" t="s">
        <v>62</v>
      </c>
      <c r="I38" s="39"/>
      <c r="J38" s="330"/>
      <c r="K38" s="331"/>
      <c r="L38" s="331"/>
      <c r="M38" s="332"/>
      <c r="N38" s="27"/>
      <c r="O38" s="27"/>
    </row>
    <row r="39" spans="1:15" ht="31.5" customHeight="1" x14ac:dyDescent="0.25">
      <c r="A39" s="27"/>
      <c r="B39" s="319"/>
      <c r="C39" s="320"/>
      <c r="D39" s="324"/>
      <c r="E39" s="325"/>
      <c r="F39" s="326"/>
      <c r="G39" s="39"/>
      <c r="H39" s="39" t="s">
        <v>63</v>
      </c>
      <c r="I39" s="39"/>
      <c r="J39" s="330"/>
      <c r="K39" s="331"/>
      <c r="L39" s="331"/>
      <c r="M39" s="332"/>
      <c r="N39" s="27"/>
      <c r="O39" s="27"/>
    </row>
    <row r="40" spans="1:15" x14ac:dyDescent="0.25">
      <c r="A40" s="27"/>
      <c r="B40" s="319"/>
      <c r="C40" s="320"/>
      <c r="D40" s="324"/>
      <c r="E40" s="325"/>
      <c r="F40" s="326"/>
      <c r="G40" s="333"/>
      <c r="H40" s="333" t="s">
        <v>64</v>
      </c>
      <c r="I40" s="333"/>
      <c r="J40" s="335"/>
      <c r="K40" s="336"/>
      <c r="L40" s="336"/>
      <c r="M40" s="337"/>
      <c r="N40" s="27"/>
      <c r="O40" s="27"/>
    </row>
    <row r="41" spans="1:15" x14ac:dyDescent="0.25">
      <c r="A41" s="27"/>
      <c r="B41" s="27"/>
      <c r="C41" s="27"/>
      <c r="D41" s="327"/>
      <c r="E41" s="328"/>
      <c r="F41" s="329"/>
      <c r="G41" s="334"/>
      <c r="H41" s="334"/>
      <c r="I41" s="334"/>
      <c r="J41" s="338"/>
      <c r="K41" s="339"/>
      <c r="L41" s="339"/>
      <c r="M41" s="340"/>
      <c r="N41" s="27"/>
      <c r="O41" s="27"/>
    </row>
  </sheetData>
  <mergeCells count="51">
    <mergeCell ref="B10:D10"/>
    <mergeCell ref="B34:C34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14:C14"/>
    <mergeCell ref="B20:C20"/>
    <mergeCell ref="B21:C21"/>
    <mergeCell ref="B36:C36"/>
    <mergeCell ref="B37:C37"/>
    <mergeCell ref="B38:C40"/>
    <mergeCell ref="D38:F41"/>
    <mergeCell ref="J38:M38"/>
    <mergeCell ref="J39:M39"/>
    <mergeCell ref="G40:G41"/>
    <mergeCell ref="H40:H41"/>
    <mergeCell ref="I40:I41"/>
    <mergeCell ref="J40:M41"/>
    <mergeCell ref="B22:C22"/>
    <mergeCell ref="B23:C23"/>
    <mergeCell ref="B11:C11"/>
    <mergeCell ref="B12:C12"/>
    <mergeCell ref="B13:C13"/>
    <mergeCell ref="B17:C17"/>
    <mergeCell ref="B18:C18"/>
    <mergeCell ref="B15:C15"/>
    <mergeCell ref="B16:D16"/>
    <mergeCell ref="B19:C19"/>
    <mergeCell ref="B2:O2"/>
    <mergeCell ref="B3:O3"/>
    <mergeCell ref="B4:O4"/>
    <mergeCell ref="B5:C5"/>
    <mergeCell ref="D5:F5"/>
    <mergeCell ref="G5:J5"/>
    <mergeCell ref="K5:O5"/>
    <mergeCell ref="B6:D9"/>
    <mergeCell ref="E6:O6"/>
    <mergeCell ref="E7:F7"/>
    <mergeCell ref="G7:H7"/>
    <mergeCell ref="I7:J7"/>
    <mergeCell ref="L7:M7"/>
    <mergeCell ref="N7:N8"/>
    <mergeCell ref="O7:O8"/>
  </mergeCells>
  <pageMargins left="0.17" right="0" top="0" bottom="0" header="0" footer="0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5"/>
  <sheetViews>
    <sheetView zoomScaleNormal="100" workbookViewId="0">
      <selection activeCell="A35" sqref="A1:Q35"/>
    </sheetView>
  </sheetViews>
  <sheetFormatPr defaultColWidth="9.140625" defaultRowHeight="15" x14ac:dyDescent="0.25"/>
  <cols>
    <col min="1" max="1" width="3.28515625" style="29" customWidth="1"/>
    <col min="2" max="2" width="0.140625" style="29" customWidth="1"/>
    <col min="3" max="3" width="10.28515625" style="29" customWidth="1"/>
    <col min="4" max="4" width="8" style="29" customWidth="1"/>
    <col min="5" max="5" width="18.28515625" style="29" customWidth="1"/>
    <col min="6" max="6" width="11.7109375" style="29" customWidth="1"/>
    <col min="7" max="7" width="13.28515625" style="29" customWidth="1"/>
    <col min="8" max="17" width="11.85546875" style="29" customWidth="1"/>
    <col min="18" max="16384" width="9.140625" style="29"/>
  </cols>
  <sheetData>
    <row r="1" spans="1:17" ht="13.9" x14ac:dyDescent="0.25">
      <c r="A1" s="27"/>
      <c r="B1" s="27"/>
      <c r="C1" s="28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x14ac:dyDescent="0.25">
      <c r="A2" s="27"/>
      <c r="B2" s="27"/>
      <c r="C2" s="294" t="s">
        <v>65</v>
      </c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</row>
    <row r="3" spans="1:17" ht="16.5" customHeight="1" thickBot="1" x14ac:dyDescent="0.3">
      <c r="A3" s="27"/>
      <c r="B3" s="27"/>
      <c r="C3" s="295" t="s">
        <v>272</v>
      </c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</row>
    <row r="4" spans="1:17" ht="16.5" thickTop="1" thickBot="1" x14ac:dyDescent="0.3">
      <c r="A4" s="319"/>
      <c r="B4" s="319"/>
      <c r="C4" s="348" t="s">
        <v>66</v>
      </c>
      <c r="D4" s="349" t="s">
        <v>67</v>
      </c>
      <c r="E4" s="351" t="s">
        <v>68</v>
      </c>
      <c r="F4" s="349" t="s">
        <v>8</v>
      </c>
      <c r="G4" s="349" t="s">
        <v>69</v>
      </c>
      <c r="H4" s="353" t="s">
        <v>70</v>
      </c>
      <c r="I4" s="353"/>
      <c r="J4" s="353"/>
      <c r="K4" s="353"/>
      <c r="L4" s="353"/>
      <c r="M4" s="353"/>
      <c r="N4" s="353"/>
      <c r="O4" s="353"/>
      <c r="P4" s="353"/>
      <c r="Q4" s="353"/>
    </row>
    <row r="5" spans="1:17" ht="16.5" thickTop="1" thickBot="1" x14ac:dyDescent="0.3">
      <c r="A5" s="319"/>
      <c r="B5" s="319"/>
      <c r="C5" s="348"/>
      <c r="D5" s="349"/>
      <c r="E5" s="351"/>
      <c r="F5" s="349"/>
      <c r="G5" s="349"/>
      <c r="H5" s="30" t="s">
        <v>51</v>
      </c>
      <c r="I5" s="30" t="s">
        <v>53</v>
      </c>
      <c r="J5" s="30" t="s">
        <v>36</v>
      </c>
      <c r="K5" s="30" t="s">
        <v>38</v>
      </c>
      <c r="L5" s="30" t="s">
        <v>40</v>
      </c>
      <c r="M5" s="30" t="s">
        <v>42</v>
      </c>
      <c r="N5" s="30" t="s">
        <v>44</v>
      </c>
      <c r="O5" s="30" t="s">
        <v>46</v>
      </c>
      <c r="P5" s="30" t="s">
        <v>48</v>
      </c>
      <c r="Q5" s="31" t="s">
        <v>71</v>
      </c>
    </row>
    <row r="6" spans="1:17" ht="37.5" thickTop="1" thickBot="1" x14ac:dyDescent="0.3">
      <c r="A6" s="27"/>
      <c r="B6" s="27"/>
      <c r="C6" s="348"/>
      <c r="D6" s="350"/>
      <c r="E6" s="352"/>
      <c r="F6" s="190" t="s">
        <v>72</v>
      </c>
      <c r="G6" s="350"/>
      <c r="H6" s="191" t="s">
        <v>73</v>
      </c>
      <c r="I6" s="191" t="s">
        <v>74</v>
      </c>
      <c r="J6" s="191" t="s">
        <v>75</v>
      </c>
      <c r="K6" s="191" t="s">
        <v>76</v>
      </c>
      <c r="L6" s="191" t="s">
        <v>77</v>
      </c>
      <c r="M6" s="191" t="s">
        <v>78</v>
      </c>
      <c r="N6" s="191" t="s">
        <v>79</v>
      </c>
      <c r="O6" s="191" t="s">
        <v>80</v>
      </c>
      <c r="P6" s="191" t="s">
        <v>81</v>
      </c>
      <c r="Q6" s="192" t="s">
        <v>71</v>
      </c>
    </row>
    <row r="7" spans="1:17" x14ac:dyDescent="0.25">
      <c r="A7" s="27"/>
      <c r="B7" s="27"/>
      <c r="C7" s="189" t="s">
        <v>5</v>
      </c>
      <c r="D7" s="193" t="s">
        <v>82</v>
      </c>
      <c r="E7" s="194" t="s">
        <v>83</v>
      </c>
      <c r="F7" s="195">
        <v>2025</v>
      </c>
      <c r="G7" s="196" t="s">
        <v>84</v>
      </c>
      <c r="H7" s="179">
        <v>0</v>
      </c>
      <c r="I7" s="179">
        <v>15600000</v>
      </c>
      <c r="J7" s="179">
        <v>634007000</v>
      </c>
      <c r="K7" s="179">
        <v>109143000</v>
      </c>
      <c r="L7" s="179">
        <v>116477000</v>
      </c>
      <c r="M7" s="179">
        <v>0</v>
      </c>
      <c r="N7" s="179">
        <v>1570000</v>
      </c>
      <c r="O7" s="179">
        <v>0</v>
      </c>
      <c r="P7" s="179">
        <v>0</v>
      </c>
      <c r="Q7" s="180">
        <f>SUM(H7:P7)</f>
        <v>876797000</v>
      </c>
    </row>
    <row r="8" spans="1:17" x14ac:dyDescent="0.25">
      <c r="A8" s="27"/>
      <c r="B8" s="27"/>
      <c r="C8" s="189" t="s">
        <v>5</v>
      </c>
      <c r="D8" s="197" t="s">
        <v>82</v>
      </c>
      <c r="E8" s="140" t="s">
        <v>83</v>
      </c>
      <c r="F8" s="32">
        <v>2025</v>
      </c>
      <c r="G8" s="33" t="s">
        <v>85</v>
      </c>
      <c r="H8" s="137">
        <v>0</v>
      </c>
      <c r="I8" s="137">
        <f>35430000+700000</f>
        <v>36130000</v>
      </c>
      <c r="J8" s="137">
        <v>634007000</v>
      </c>
      <c r="K8" s="137">
        <v>109143000</v>
      </c>
      <c r="L8" s="137">
        <v>115977000</v>
      </c>
      <c r="M8" s="137">
        <v>0</v>
      </c>
      <c r="N8" s="137">
        <v>1570000</v>
      </c>
      <c r="O8" s="137">
        <v>0</v>
      </c>
      <c r="P8" s="137">
        <v>1150000</v>
      </c>
      <c r="Q8" s="182">
        <f t="shared" ref="Q8:Q30" si="0">SUM(H8:P8)</f>
        <v>897977000</v>
      </c>
    </row>
    <row r="9" spans="1:17" x14ac:dyDescent="0.25">
      <c r="A9" s="27"/>
      <c r="B9" s="27"/>
      <c r="C9" s="189" t="s">
        <v>5</v>
      </c>
      <c r="D9" s="197" t="s">
        <v>82</v>
      </c>
      <c r="E9" s="140" t="s">
        <v>83</v>
      </c>
      <c r="F9" s="32">
        <v>2025</v>
      </c>
      <c r="G9" s="33" t="s">
        <v>86</v>
      </c>
      <c r="H9" s="137">
        <v>0</v>
      </c>
      <c r="I9" s="137">
        <v>27258998</v>
      </c>
      <c r="J9" s="137">
        <v>347259194</v>
      </c>
      <c r="K9" s="137">
        <v>60590939</v>
      </c>
      <c r="L9" s="137">
        <v>66358839</v>
      </c>
      <c r="M9" s="137">
        <v>0</v>
      </c>
      <c r="N9" s="137">
        <v>294000</v>
      </c>
      <c r="O9" s="137">
        <v>0</v>
      </c>
      <c r="P9" s="137">
        <v>780918</v>
      </c>
      <c r="Q9" s="182">
        <f t="shared" si="0"/>
        <v>502542888</v>
      </c>
    </row>
    <row r="10" spans="1:17" x14ac:dyDescent="0.25">
      <c r="A10" s="27"/>
      <c r="B10" s="27"/>
      <c r="C10" s="189" t="s">
        <v>5</v>
      </c>
      <c r="D10" s="197" t="s">
        <v>82</v>
      </c>
      <c r="E10" s="140" t="s">
        <v>83</v>
      </c>
      <c r="F10" s="32">
        <v>2025</v>
      </c>
      <c r="G10" s="33" t="s">
        <v>87</v>
      </c>
      <c r="H10" s="137">
        <v>0</v>
      </c>
      <c r="I10" s="137">
        <v>5280000</v>
      </c>
      <c r="J10" s="137">
        <v>0</v>
      </c>
      <c r="K10" s="137">
        <v>0</v>
      </c>
      <c r="L10" s="137">
        <v>11392610</v>
      </c>
      <c r="M10" s="137">
        <v>0</v>
      </c>
      <c r="N10" s="137">
        <v>0</v>
      </c>
      <c r="O10" s="137">
        <v>0</v>
      </c>
      <c r="P10" s="137">
        <v>0</v>
      </c>
      <c r="Q10" s="182">
        <f t="shared" si="0"/>
        <v>16672610</v>
      </c>
    </row>
    <row r="11" spans="1:17" x14ac:dyDescent="0.25">
      <c r="A11" s="27"/>
      <c r="B11" s="27"/>
      <c r="C11" s="189" t="s">
        <v>5</v>
      </c>
      <c r="D11" s="197" t="s">
        <v>88</v>
      </c>
      <c r="E11" s="140" t="s">
        <v>89</v>
      </c>
      <c r="F11" s="32">
        <v>2025</v>
      </c>
      <c r="G11" s="33" t="s">
        <v>84</v>
      </c>
      <c r="H11" s="137">
        <v>0</v>
      </c>
      <c r="I11" s="137">
        <v>100000000</v>
      </c>
      <c r="J11" s="137">
        <v>0</v>
      </c>
      <c r="K11" s="137">
        <v>0</v>
      </c>
      <c r="L11" s="137">
        <v>0</v>
      </c>
      <c r="M11" s="137">
        <v>0</v>
      </c>
      <c r="N11" s="137">
        <v>0</v>
      </c>
      <c r="O11" s="137">
        <v>0</v>
      </c>
      <c r="P11" s="137">
        <v>0</v>
      </c>
      <c r="Q11" s="182">
        <f t="shared" si="0"/>
        <v>100000000</v>
      </c>
    </row>
    <row r="12" spans="1:17" x14ac:dyDescent="0.25">
      <c r="A12" s="27"/>
      <c r="B12" s="27"/>
      <c r="C12" s="189" t="s">
        <v>5</v>
      </c>
      <c r="D12" s="197" t="s">
        <v>88</v>
      </c>
      <c r="E12" s="140" t="s">
        <v>89</v>
      </c>
      <c r="F12" s="32">
        <v>2025</v>
      </c>
      <c r="G12" s="33" t="s">
        <v>85</v>
      </c>
      <c r="H12" s="137">
        <v>0</v>
      </c>
      <c r="I12" s="137">
        <v>100000000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82">
        <f t="shared" si="0"/>
        <v>100000000</v>
      </c>
    </row>
    <row r="13" spans="1:17" x14ac:dyDescent="0.25">
      <c r="A13" s="27"/>
      <c r="B13" s="27"/>
      <c r="C13" s="189" t="s">
        <v>5</v>
      </c>
      <c r="D13" s="197" t="s">
        <v>88</v>
      </c>
      <c r="E13" s="140" t="s">
        <v>89</v>
      </c>
      <c r="F13" s="32">
        <v>2025</v>
      </c>
      <c r="G13" s="33" t="s">
        <v>86</v>
      </c>
      <c r="H13" s="141">
        <v>50546670</v>
      </c>
      <c r="I13" s="137">
        <v>0</v>
      </c>
      <c r="J13" s="137">
        <v>0</v>
      </c>
      <c r="K13" s="137">
        <v>0</v>
      </c>
      <c r="L13" s="137">
        <v>0</v>
      </c>
      <c r="M13" s="137">
        <v>0</v>
      </c>
      <c r="N13" s="137">
        <v>0</v>
      </c>
      <c r="O13" s="137">
        <v>0</v>
      </c>
      <c r="P13" s="137">
        <v>0</v>
      </c>
      <c r="Q13" s="182">
        <f t="shared" si="0"/>
        <v>50546670</v>
      </c>
    </row>
    <row r="14" spans="1:17" x14ac:dyDescent="0.25">
      <c r="A14" s="27"/>
      <c r="B14" s="27"/>
      <c r="C14" s="189" t="s">
        <v>5</v>
      </c>
      <c r="D14" s="197" t="s">
        <v>88</v>
      </c>
      <c r="E14" s="140" t="s">
        <v>89</v>
      </c>
      <c r="F14" s="32">
        <v>2025</v>
      </c>
      <c r="G14" s="33" t="s">
        <v>87</v>
      </c>
      <c r="H14" s="137">
        <v>0</v>
      </c>
      <c r="I14" s="137">
        <v>0</v>
      </c>
      <c r="J14" s="137">
        <v>0</v>
      </c>
      <c r="K14" s="137">
        <v>0</v>
      </c>
      <c r="L14" s="137">
        <v>0</v>
      </c>
      <c r="M14" s="137">
        <v>0</v>
      </c>
      <c r="N14" s="137">
        <v>0</v>
      </c>
      <c r="O14" s="137">
        <v>0</v>
      </c>
      <c r="P14" s="137">
        <v>0</v>
      </c>
      <c r="Q14" s="182">
        <f t="shared" si="0"/>
        <v>0</v>
      </c>
    </row>
    <row r="15" spans="1:17" x14ac:dyDescent="0.25">
      <c r="A15" s="27"/>
      <c r="B15" s="27"/>
      <c r="C15" s="189" t="s">
        <v>5</v>
      </c>
      <c r="D15" s="197" t="s">
        <v>90</v>
      </c>
      <c r="E15" s="140" t="s">
        <v>91</v>
      </c>
      <c r="F15" s="32">
        <v>2025</v>
      </c>
      <c r="G15" s="33" t="s">
        <v>84</v>
      </c>
      <c r="H15" s="137">
        <v>0</v>
      </c>
      <c r="I15" s="137">
        <v>0</v>
      </c>
      <c r="J15" s="137">
        <v>0</v>
      </c>
      <c r="K15" s="137">
        <v>0</v>
      </c>
      <c r="L15" s="137">
        <v>0</v>
      </c>
      <c r="M15" s="137">
        <v>0</v>
      </c>
      <c r="N15" s="137">
        <v>0</v>
      </c>
      <c r="O15" s="137">
        <v>0</v>
      </c>
      <c r="P15" s="137">
        <v>0</v>
      </c>
      <c r="Q15" s="182">
        <f t="shared" si="0"/>
        <v>0</v>
      </c>
    </row>
    <row r="16" spans="1:17" x14ac:dyDescent="0.25">
      <c r="A16" s="27"/>
      <c r="B16" s="27"/>
      <c r="C16" s="189" t="s">
        <v>5</v>
      </c>
      <c r="D16" s="197" t="s">
        <v>90</v>
      </c>
      <c r="E16" s="140" t="s">
        <v>91</v>
      </c>
      <c r="F16" s="32">
        <v>2025</v>
      </c>
      <c r="G16" s="33" t="s">
        <v>85</v>
      </c>
      <c r="H16" s="137">
        <v>0</v>
      </c>
      <c r="I16" s="137">
        <v>8470000</v>
      </c>
      <c r="J16" s="137">
        <v>0</v>
      </c>
      <c r="K16" s="137">
        <v>0</v>
      </c>
      <c r="L16" s="137">
        <v>0</v>
      </c>
      <c r="M16" s="137">
        <v>0</v>
      </c>
      <c r="N16" s="137">
        <v>0</v>
      </c>
      <c r="O16" s="137">
        <v>0</v>
      </c>
      <c r="P16" s="137">
        <v>0</v>
      </c>
      <c r="Q16" s="182">
        <f t="shared" si="0"/>
        <v>8470000</v>
      </c>
    </row>
    <row r="17" spans="1:17" x14ac:dyDescent="0.25">
      <c r="A17" s="27"/>
      <c r="B17" s="27"/>
      <c r="C17" s="189" t="s">
        <v>5</v>
      </c>
      <c r="D17" s="197" t="s">
        <v>90</v>
      </c>
      <c r="E17" s="140" t="s">
        <v>91</v>
      </c>
      <c r="F17" s="32">
        <v>2025</v>
      </c>
      <c r="G17" s="33" t="s">
        <v>86</v>
      </c>
      <c r="H17" s="137">
        <v>0</v>
      </c>
      <c r="I17" s="137">
        <v>2160739</v>
      </c>
      <c r="J17" s="137">
        <v>0</v>
      </c>
      <c r="K17" s="137">
        <v>0</v>
      </c>
      <c r="L17" s="137">
        <v>0</v>
      </c>
      <c r="M17" s="137">
        <v>0</v>
      </c>
      <c r="N17" s="137">
        <v>0</v>
      </c>
      <c r="O17" s="137">
        <v>0</v>
      </c>
      <c r="P17" s="137">
        <v>0</v>
      </c>
      <c r="Q17" s="182">
        <f t="shared" si="0"/>
        <v>2160739</v>
      </c>
    </row>
    <row r="18" spans="1:17" x14ac:dyDescent="0.25">
      <c r="A18" s="27"/>
      <c r="B18" s="27"/>
      <c r="C18" s="189" t="s">
        <v>5</v>
      </c>
      <c r="D18" s="197" t="s">
        <v>90</v>
      </c>
      <c r="E18" s="140" t="s">
        <v>91</v>
      </c>
      <c r="F18" s="32">
        <v>2025</v>
      </c>
      <c r="G18" s="33" t="s">
        <v>87</v>
      </c>
      <c r="H18" s="137">
        <v>0</v>
      </c>
      <c r="I18" s="137">
        <v>0</v>
      </c>
      <c r="J18" s="137">
        <v>0</v>
      </c>
      <c r="K18" s="137">
        <v>0</v>
      </c>
      <c r="L18" s="137">
        <v>0</v>
      </c>
      <c r="M18" s="137">
        <v>0</v>
      </c>
      <c r="N18" s="137">
        <v>0</v>
      </c>
      <c r="O18" s="137">
        <v>0</v>
      </c>
      <c r="P18" s="137">
        <v>0</v>
      </c>
      <c r="Q18" s="182">
        <f t="shared" si="0"/>
        <v>0</v>
      </c>
    </row>
    <row r="19" spans="1:17" x14ac:dyDescent="0.25">
      <c r="A19" s="27"/>
      <c r="B19" s="27"/>
      <c r="C19" s="189" t="s">
        <v>5</v>
      </c>
      <c r="D19" s="197" t="s">
        <v>92</v>
      </c>
      <c r="E19" s="140" t="s">
        <v>93</v>
      </c>
      <c r="F19" s="32">
        <v>2025</v>
      </c>
      <c r="G19" s="33" t="s">
        <v>84</v>
      </c>
      <c r="H19" s="137">
        <v>0</v>
      </c>
      <c r="I19" s="137">
        <v>0</v>
      </c>
      <c r="J19" s="137">
        <v>17783000</v>
      </c>
      <c r="K19" s="137">
        <v>2967000</v>
      </c>
      <c r="L19" s="137">
        <v>24553000</v>
      </c>
      <c r="M19" s="137">
        <v>0</v>
      </c>
      <c r="N19" s="137">
        <v>0</v>
      </c>
      <c r="O19" s="137">
        <v>0</v>
      </c>
      <c r="P19" s="137">
        <v>0</v>
      </c>
      <c r="Q19" s="182">
        <f t="shared" si="0"/>
        <v>45303000</v>
      </c>
    </row>
    <row r="20" spans="1:17" x14ac:dyDescent="0.25">
      <c r="A20" s="27"/>
      <c r="B20" s="27"/>
      <c r="C20" s="189" t="s">
        <v>5</v>
      </c>
      <c r="D20" s="197" t="s">
        <v>92</v>
      </c>
      <c r="E20" s="140" t="s">
        <v>93</v>
      </c>
      <c r="F20" s="32">
        <v>2025</v>
      </c>
      <c r="G20" s="33" t="s">
        <v>85</v>
      </c>
      <c r="H20" s="137">
        <v>0</v>
      </c>
      <c r="I20" s="137">
        <v>0</v>
      </c>
      <c r="J20" s="137">
        <v>17783000</v>
      </c>
      <c r="K20" s="137">
        <v>2967000</v>
      </c>
      <c r="L20" s="137">
        <v>24553000</v>
      </c>
      <c r="M20" s="137">
        <v>0</v>
      </c>
      <c r="N20" s="137">
        <v>0</v>
      </c>
      <c r="O20" s="137">
        <v>0</v>
      </c>
      <c r="P20" s="137">
        <v>0</v>
      </c>
      <c r="Q20" s="182">
        <f t="shared" si="0"/>
        <v>45303000</v>
      </c>
    </row>
    <row r="21" spans="1:17" x14ac:dyDescent="0.25">
      <c r="A21" s="27"/>
      <c r="B21" s="27"/>
      <c r="C21" s="189" t="s">
        <v>5</v>
      </c>
      <c r="D21" s="197" t="s">
        <v>92</v>
      </c>
      <c r="E21" s="140" t="s">
        <v>93</v>
      </c>
      <c r="F21" s="32">
        <v>2025</v>
      </c>
      <c r="G21" s="33" t="s">
        <v>86</v>
      </c>
      <c r="H21" s="137">
        <v>0</v>
      </c>
      <c r="I21" s="137">
        <v>0</v>
      </c>
      <c r="J21" s="137">
        <v>12344873</v>
      </c>
      <c r="K21" s="137">
        <v>2306731</v>
      </c>
      <c r="L21" s="137">
        <v>18604377</v>
      </c>
      <c r="M21" s="137">
        <v>0</v>
      </c>
      <c r="N21" s="137">
        <v>0</v>
      </c>
      <c r="O21" s="137">
        <v>0</v>
      </c>
      <c r="P21" s="137">
        <v>0</v>
      </c>
      <c r="Q21" s="182">
        <f t="shared" si="0"/>
        <v>33255981</v>
      </c>
    </row>
    <row r="22" spans="1:17" x14ac:dyDescent="0.25">
      <c r="A22" s="27"/>
      <c r="B22" s="27"/>
      <c r="C22" s="189" t="s">
        <v>5</v>
      </c>
      <c r="D22" s="197" t="s">
        <v>92</v>
      </c>
      <c r="E22" s="140" t="s">
        <v>93</v>
      </c>
      <c r="F22" s="32">
        <v>2025</v>
      </c>
      <c r="G22" s="33" t="s">
        <v>87</v>
      </c>
      <c r="H22" s="137">
        <v>0</v>
      </c>
      <c r="I22" s="137">
        <v>0</v>
      </c>
      <c r="J22" s="137">
        <v>0</v>
      </c>
      <c r="K22" s="137">
        <v>0</v>
      </c>
      <c r="L22" s="137">
        <v>0</v>
      </c>
      <c r="M22" s="137">
        <v>0</v>
      </c>
      <c r="N22" s="137">
        <v>0</v>
      </c>
      <c r="O22" s="137">
        <v>0</v>
      </c>
      <c r="P22" s="137">
        <v>0</v>
      </c>
      <c r="Q22" s="182">
        <f t="shared" si="0"/>
        <v>0</v>
      </c>
    </row>
    <row r="23" spans="1:17" x14ac:dyDescent="0.25">
      <c r="A23" s="27"/>
      <c r="B23" s="27"/>
      <c r="C23" s="189" t="s">
        <v>5</v>
      </c>
      <c r="D23" s="197"/>
      <c r="E23" s="140" t="s">
        <v>71</v>
      </c>
      <c r="F23" s="32">
        <v>2025</v>
      </c>
      <c r="G23" s="33" t="s">
        <v>84</v>
      </c>
      <c r="H23" s="137">
        <v>0</v>
      </c>
      <c r="I23" s="137">
        <v>115600000</v>
      </c>
      <c r="J23" s="137">
        <v>651790000</v>
      </c>
      <c r="K23" s="137">
        <v>112110000</v>
      </c>
      <c r="L23" s="137">
        <f>L19+L7</f>
        <v>141030000</v>
      </c>
      <c r="M23" s="137">
        <v>0</v>
      </c>
      <c r="N23" s="137">
        <v>1570000</v>
      </c>
      <c r="O23" s="137">
        <v>0</v>
      </c>
      <c r="P23" s="137">
        <v>0</v>
      </c>
      <c r="Q23" s="182">
        <f t="shared" si="0"/>
        <v>1022100000</v>
      </c>
    </row>
    <row r="24" spans="1:17" x14ac:dyDescent="0.25">
      <c r="A24" s="27"/>
      <c r="B24" s="27"/>
      <c r="C24" s="189" t="s">
        <v>5</v>
      </c>
      <c r="D24" s="197"/>
      <c r="E24" s="140" t="s">
        <v>71</v>
      </c>
      <c r="F24" s="32">
        <v>2025</v>
      </c>
      <c r="G24" s="33" t="s">
        <v>85</v>
      </c>
      <c r="H24" s="137">
        <v>0</v>
      </c>
      <c r="I24" s="137">
        <v>144600000</v>
      </c>
      <c r="J24" s="137">
        <v>651790000</v>
      </c>
      <c r="K24" s="137">
        <v>112110000</v>
      </c>
      <c r="L24" s="137">
        <f>L20+L8</f>
        <v>140530000</v>
      </c>
      <c r="M24" s="137">
        <v>0</v>
      </c>
      <c r="N24" s="137">
        <v>1570000</v>
      </c>
      <c r="O24" s="137">
        <v>0</v>
      </c>
      <c r="P24" s="137">
        <v>1150000</v>
      </c>
      <c r="Q24" s="182">
        <f t="shared" si="0"/>
        <v>1051750000</v>
      </c>
    </row>
    <row r="25" spans="1:17" x14ac:dyDescent="0.25">
      <c r="A25" s="27"/>
      <c r="B25" s="27"/>
      <c r="C25" s="189" t="s">
        <v>5</v>
      </c>
      <c r="D25" s="197"/>
      <c r="E25" s="140" t="s">
        <v>71</v>
      </c>
      <c r="F25" s="32">
        <v>2025</v>
      </c>
      <c r="G25" s="33" t="s">
        <v>86</v>
      </c>
      <c r="H25" s="141">
        <v>50546670</v>
      </c>
      <c r="I25" s="137">
        <v>29419737</v>
      </c>
      <c r="J25" s="137">
        <v>359604067</v>
      </c>
      <c r="K25" s="137">
        <f>K21+K9</f>
        <v>62897670</v>
      </c>
      <c r="L25" s="137">
        <f>L21+L9</f>
        <v>84963216</v>
      </c>
      <c r="M25" s="137">
        <v>0</v>
      </c>
      <c r="N25" s="137">
        <v>294000</v>
      </c>
      <c r="O25" s="137">
        <v>0</v>
      </c>
      <c r="P25" s="137">
        <v>780918</v>
      </c>
      <c r="Q25" s="182">
        <f>SUM(H25:P25)</f>
        <v>588506278</v>
      </c>
    </row>
    <row r="26" spans="1:17" x14ac:dyDescent="0.25">
      <c r="A26" s="27"/>
      <c r="B26" s="27"/>
      <c r="C26" s="189" t="s">
        <v>5</v>
      </c>
      <c r="D26" s="197"/>
      <c r="E26" s="140" t="s">
        <v>71</v>
      </c>
      <c r="F26" s="32">
        <v>2025</v>
      </c>
      <c r="G26" s="33" t="s">
        <v>87</v>
      </c>
      <c r="H26" s="137">
        <v>0</v>
      </c>
      <c r="I26" s="137">
        <v>0</v>
      </c>
      <c r="J26" s="137">
        <v>0</v>
      </c>
      <c r="K26" s="137">
        <v>0</v>
      </c>
      <c r="L26" s="137">
        <f>L10+L22</f>
        <v>11392610</v>
      </c>
      <c r="M26" s="137">
        <v>0</v>
      </c>
      <c r="N26" s="137">
        <v>0</v>
      </c>
      <c r="O26" s="137">
        <v>0</v>
      </c>
      <c r="P26" s="137">
        <v>0</v>
      </c>
      <c r="Q26" s="182">
        <f t="shared" si="0"/>
        <v>11392610</v>
      </c>
    </row>
    <row r="27" spans="1:17" ht="24" x14ac:dyDescent="0.25">
      <c r="A27" s="27"/>
      <c r="B27" s="27"/>
      <c r="C27" s="189" t="s">
        <v>5</v>
      </c>
      <c r="D27" s="198"/>
      <c r="E27" s="35" t="s">
        <v>94</v>
      </c>
      <c r="F27" s="34">
        <v>2025</v>
      </c>
      <c r="G27" s="36"/>
      <c r="H27" s="37">
        <f>H24-H25</f>
        <v>-50546670</v>
      </c>
      <c r="I27" s="37">
        <f t="shared" ref="I27:Q27" si="1">I24-I25</f>
        <v>115180263</v>
      </c>
      <c r="J27" s="37">
        <f t="shared" si="1"/>
        <v>292185933</v>
      </c>
      <c r="K27" s="37">
        <f t="shared" si="1"/>
        <v>49212330</v>
      </c>
      <c r="L27" s="37">
        <f t="shared" si="1"/>
        <v>55566784</v>
      </c>
      <c r="M27" s="37">
        <f t="shared" si="1"/>
        <v>0</v>
      </c>
      <c r="N27" s="37">
        <f t="shared" si="1"/>
        <v>1276000</v>
      </c>
      <c r="O27" s="37">
        <f t="shared" si="1"/>
        <v>0</v>
      </c>
      <c r="P27" s="37">
        <f t="shared" si="1"/>
        <v>369082</v>
      </c>
      <c r="Q27" s="183">
        <f t="shared" si="1"/>
        <v>463243722</v>
      </c>
    </row>
    <row r="28" spans="1:17" x14ac:dyDescent="0.25">
      <c r="A28" s="27"/>
      <c r="B28" s="27"/>
      <c r="C28" s="189" t="s">
        <v>5</v>
      </c>
      <c r="D28" s="198"/>
      <c r="E28" s="35" t="s">
        <v>95</v>
      </c>
      <c r="F28" s="34">
        <v>2025</v>
      </c>
      <c r="G28" s="36"/>
      <c r="H28" s="37">
        <v>0</v>
      </c>
      <c r="I28" s="37">
        <f t="shared" ref="I28:Q28" si="2">I25/I24*100</f>
        <v>20.345599585062242</v>
      </c>
      <c r="J28" s="37">
        <f t="shared" si="2"/>
        <v>55.171768054127867</v>
      </c>
      <c r="K28" s="37">
        <f t="shared" si="2"/>
        <v>56.103532245116405</v>
      </c>
      <c r="L28" s="37">
        <f t="shared" si="2"/>
        <v>60.459130434782601</v>
      </c>
      <c r="M28" s="37">
        <v>0</v>
      </c>
      <c r="N28" s="37">
        <f t="shared" si="2"/>
        <v>18.726114649681527</v>
      </c>
      <c r="O28" s="37">
        <v>0</v>
      </c>
      <c r="P28" s="37">
        <f t="shared" si="2"/>
        <v>67.905913043478265</v>
      </c>
      <c r="Q28" s="183">
        <f t="shared" si="2"/>
        <v>55.954958687901112</v>
      </c>
    </row>
    <row r="29" spans="1:17" ht="24" x14ac:dyDescent="0.25">
      <c r="A29" s="27"/>
      <c r="B29" s="27"/>
      <c r="C29" s="189" t="s">
        <v>5</v>
      </c>
      <c r="D29" s="197" t="s">
        <v>96</v>
      </c>
      <c r="E29" s="140" t="s">
        <v>97</v>
      </c>
      <c r="F29" s="32">
        <v>2025</v>
      </c>
      <c r="G29" s="33" t="s">
        <v>86</v>
      </c>
      <c r="H29" s="137">
        <v>0</v>
      </c>
      <c r="I29" s="137">
        <v>0</v>
      </c>
      <c r="J29" s="137">
        <v>0</v>
      </c>
      <c r="K29" s="137">
        <v>0</v>
      </c>
      <c r="L29" s="137">
        <v>6055063</v>
      </c>
      <c r="M29" s="137">
        <v>0</v>
      </c>
      <c r="N29" s="137">
        <v>0</v>
      </c>
      <c r="O29" s="137">
        <v>0</v>
      </c>
      <c r="P29" s="137">
        <v>0</v>
      </c>
      <c r="Q29" s="182">
        <f t="shared" si="0"/>
        <v>6055063</v>
      </c>
    </row>
    <row r="30" spans="1:17" ht="24.75" thickBot="1" x14ac:dyDescent="0.3">
      <c r="A30" s="27"/>
      <c r="B30" s="27"/>
      <c r="C30" s="189" t="s">
        <v>5</v>
      </c>
      <c r="D30" s="199" t="s">
        <v>96</v>
      </c>
      <c r="E30" s="200" t="s">
        <v>97</v>
      </c>
      <c r="F30" s="201">
        <v>2025</v>
      </c>
      <c r="G30" s="202" t="s">
        <v>87</v>
      </c>
      <c r="H30" s="187">
        <v>0</v>
      </c>
      <c r="I30" s="187">
        <v>0</v>
      </c>
      <c r="J30" s="187">
        <v>0</v>
      </c>
      <c r="K30" s="187">
        <v>0</v>
      </c>
      <c r="L30" s="187">
        <v>0</v>
      </c>
      <c r="M30" s="187">
        <v>0</v>
      </c>
      <c r="N30" s="187">
        <v>0</v>
      </c>
      <c r="O30" s="187">
        <v>0</v>
      </c>
      <c r="P30" s="187">
        <v>0</v>
      </c>
      <c r="Q30" s="188">
        <f t="shared" si="0"/>
        <v>0</v>
      </c>
    </row>
    <row r="31" spans="1:17" x14ac:dyDescent="0.25">
      <c r="A31" s="27"/>
      <c r="B31" s="319"/>
      <c r="C31" s="319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38"/>
    </row>
    <row r="32" spans="1:17" ht="30" customHeight="1" x14ac:dyDescent="0.25">
      <c r="A32" s="27"/>
      <c r="B32" s="27"/>
      <c r="C32" s="27"/>
      <c r="D32" s="27"/>
      <c r="E32" s="354" t="s">
        <v>98</v>
      </c>
      <c r="F32" s="39" t="s">
        <v>62</v>
      </c>
      <c r="G32" s="355"/>
      <c r="H32" s="355"/>
      <c r="I32" s="354" t="s">
        <v>61</v>
      </c>
      <c r="J32" s="39" t="s">
        <v>62</v>
      </c>
      <c r="K32" s="355"/>
      <c r="L32" s="355"/>
      <c r="M32" s="27"/>
      <c r="N32" s="27"/>
      <c r="O32" s="27"/>
      <c r="P32" s="27"/>
      <c r="Q32" s="27"/>
    </row>
    <row r="33" spans="1:17" ht="30" customHeight="1" x14ac:dyDescent="0.25">
      <c r="A33" s="27"/>
      <c r="B33" s="27"/>
      <c r="C33" s="27"/>
      <c r="D33" s="27"/>
      <c r="E33" s="354"/>
      <c r="F33" s="39" t="s">
        <v>63</v>
      </c>
      <c r="G33" s="355"/>
      <c r="H33" s="355"/>
      <c r="I33" s="354"/>
      <c r="J33" s="39" t="s">
        <v>63</v>
      </c>
      <c r="K33" s="355"/>
      <c r="L33" s="355"/>
      <c r="M33" s="27"/>
      <c r="N33" s="27"/>
      <c r="O33" s="27"/>
      <c r="P33" s="27"/>
      <c r="Q33" s="27"/>
    </row>
    <row r="34" spans="1:17" ht="30" customHeight="1" x14ac:dyDescent="0.25">
      <c r="A34" s="27"/>
      <c r="B34" s="27"/>
      <c r="C34" s="27"/>
      <c r="D34" s="27"/>
      <c r="E34" s="354"/>
      <c r="F34" s="39" t="s">
        <v>64</v>
      </c>
      <c r="G34" s="355"/>
      <c r="H34" s="355"/>
      <c r="I34" s="354"/>
      <c r="J34" s="39" t="s">
        <v>64</v>
      </c>
      <c r="K34" s="355"/>
      <c r="L34" s="355"/>
      <c r="M34" s="27"/>
      <c r="N34" s="27"/>
      <c r="O34" s="27"/>
      <c r="P34" s="27"/>
      <c r="Q34" s="27"/>
    </row>
    <row r="35" spans="1:17" x14ac:dyDescent="0.25">
      <c r="A35" s="27"/>
      <c r="B35" s="27"/>
      <c r="C35" s="319"/>
      <c r="D35" s="319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</sheetData>
  <mergeCells count="19">
    <mergeCell ref="C35:D35"/>
    <mergeCell ref="H4:Q4"/>
    <mergeCell ref="B31:C31"/>
    <mergeCell ref="E32:E34"/>
    <mergeCell ref="I32:I34"/>
    <mergeCell ref="G34:H34"/>
    <mergeCell ref="K34:L34"/>
    <mergeCell ref="G32:H32"/>
    <mergeCell ref="K32:L32"/>
    <mergeCell ref="G33:H33"/>
    <mergeCell ref="K33:L33"/>
    <mergeCell ref="C2:Q2"/>
    <mergeCell ref="C3:Q3"/>
    <mergeCell ref="A4:B5"/>
    <mergeCell ref="C4:C6"/>
    <mergeCell ref="D4:D6"/>
    <mergeCell ref="E4:E6"/>
    <mergeCell ref="F4:F5"/>
    <mergeCell ref="G4:G6"/>
  </mergeCells>
  <pageMargins left="0.26" right="0.17" top="0.53" bottom="0.74803149606299213" header="0.31496062992125984" footer="0.31496062992125984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3"/>
  <sheetViews>
    <sheetView workbookViewId="0">
      <selection activeCell="I29" sqref="I29"/>
    </sheetView>
  </sheetViews>
  <sheetFormatPr defaultColWidth="9.140625" defaultRowHeight="15" x14ac:dyDescent="0.25"/>
  <cols>
    <col min="1" max="1" width="3.28515625" style="2" customWidth="1"/>
    <col min="2" max="2" width="0.140625" style="2" customWidth="1"/>
    <col min="3" max="3" width="9" style="2" customWidth="1"/>
    <col min="4" max="4" width="9.140625" style="2"/>
    <col min="5" max="5" width="26.5703125" style="2" customWidth="1"/>
    <col min="6" max="6" width="11.85546875" style="2" customWidth="1"/>
    <col min="7" max="7" width="16.28515625" style="2" customWidth="1"/>
    <col min="8" max="13" width="12.140625" style="2" customWidth="1"/>
    <col min="14" max="14" width="0.140625" style="2" customWidth="1"/>
    <col min="15" max="18" width="12.140625" style="2" customWidth="1"/>
    <col min="19" max="19" width="2.7109375" style="2" customWidth="1"/>
    <col min="20" max="16384" width="9.140625" style="2"/>
  </cols>
  <sheetData>
    <row r="1" spans="1:18" ht="13.9" x14ac:dyDescent="0.25">
      <c r="A1" s="1"/>
      <c r="B1" s="1"/>
      <c r="C1" s="1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1"/>
      <c r="C2" s="356" t="s">
        <v>99</v>
      </c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</row>
    <row r="3" spans="1:18" ht="15.75" thickBot="1" x14ac:dyDescent="0.3">
      <c r="A3" s="1"/>
      <c r="B3" s="1"/>
      <c r="C3" s="358" t="s">
        <v>272</v>
      </c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</row>
    <row r="4" spans="1:18" ht="25.5" thickTop="1" thickBot="1" x14ac:dyDescent="0.3">
      <c r="A4" s="359"/>
      <c r="B4" s="359"/>
      <c r="C4" s="172" t="s">
        <v>100</v>
      </c>
      <c r="D4" s="173" t="s">
        <v>101</v>
      </c>
      <c r="E4" s="173" t="s">
        <v>102</v>
      </c>
      <c r="F4" s="173" t="s">
        <v>103</v>
      </c>
      <c r="G4" s="173" t="s">
        <v>104</v>
      </c>
      <c r="H4" s="174" t="s">
        <v>105</v>
      </c>
      <c r="I4" s="174" t="s">
        <v>106</v>
      </c>
      <c r="J4" s="174" t="s">
        <v>107</v>
      </c>
      <c r="K4" s="174" t="s">
        <v>108</v>
      </c>
      <c r="L4" s="174" t="s">
        <v>109</v>
      </c>
      <c r="M4" s="357" t="s">
        <v>110</v>
      </c>
      <c r="N4" s="357"/>
      <c r="O4" s="174" t="s">
        <v>111</v>
      </c>
      <c r="P4" s="174" t="s">
        <v>112</v>
      </c>
      <c r="Q4" s="174" t="s">
        <v>113</v>
      </c>
      <c r="R4" s="175" t="s">
        <v>71</v>
      </c>
    </row>
    <row r="5" spans="1:18" x14ac:dyDescent="0.25">
      <c r="A5" s="1"/>
      <c r="B5" s="1"/>
      <c r="C5" s="176" t="s">
        <v>5</v>
      </c>
      <c r="D5" s="177" t="s">
        <v>29</v>
      </c>
      <c r="E5" s="177" t="s">
        <v>30</v>
      </c>
      <c r="F5" s="177">
        <v>2025</v>
      </c>
      <c r="G5" s="178" t="s">
        <v>84</v>
      </c>
      <c r="H5" s="179">
        <v>0</v>
      </c>
      <c r="I5" s="179">
        <v>115600000</v>
      </c>
      <c r="J5" s="179">
        <v>651790000</v>
      </c>
      <c r="K5" s="179">
        <v>112110000</v>
      </c>
      <c r="L5" s="179">
        <v>141030000</v>
      </c>
      <c r="M5" s="360">
        <v>0</v>
      </c>
      <c r="N5" s="360"/>
      <c r="O5" s="179">
        <v>1570000</v>
      </c>
      <c r="P5" s="179">
        <v>0</v>
      </c>
      <c r="Q5" s="179">
        <v>0</v>
      </c>
      <c r="R5" s="180">
        <f>SUM(H5:Q5)</f>
        <v>1022100000</v>
      </c>
    </row>
    <row r="6" spans="1:18" x14ac:dyDescent="0.25">
      <c r="A6" s="1"/>
      <c r="B6" s="1"/>
      <c r="C6" s="181" t="s">
        <v>5</v>
      </c>
      <c r="D6" s="138" t="s">
        <v>29</v>
      </c>
      <c r="E6" s="138" t="s">
        <v>30</v>
      </c>
      <c r="F6" s="138">
        <v>2025</v>
      </c>
      <c r="G6" s="16" t="s">
        <v>85</v>
      </c>
      <c r="H6" s="137">
        <v>0</v>
      </c>
      <c r="I6" s="137">
        <f>135430000+8470000+700000</f>
        <v>144600000</v>
      </c>
      <c r="J6" s="137">
        <v>651790000</v>
      </c>
      <c r="K6" s="137">
        <v>112110000</v>
      </c>
      <c r="L6" s="137">
        <v>140530000</v>
      </c>
      <c r="M6" s="361">
        <v>0</v>
      </c>
      <c r="N6" s="361"/>
      <c r="O6" s="137">
        <v>1570000</v>
      </c>
      <c r="P6" s="137">
        <v>0</v>
      </c>
      <c r="Q6" s="137">
        <v>1150000</v>
      </c>
      <c r="R6" s="182">
        <f t="shared" ref="R6:R15" si="0">SUM(H6:Q6)</f>
        <v>1051750000</v>
      </c>
    </row>
    <row r="7" spans="1:18" x14ac:dyDescent="0.25">
      <c r="A7" s="1"/>
      <c r="B7" s="1"/>
      <c r="C7" s="181" t="s">
        <v>5</v>
      </c>
      <c r="D7" s="138" t="s">
        <v>29</v>
      </c>
      <c r="E7" s="138" t="s">
        <v>30</v>
      </c>
      <c r="F7" s="138">
        <v>2025</v>
      </c>
      <c r="G7" s="16" t="s">
        <v>114</v>
      </c>
      <c r="H7" s="141">
        <v>50546670</v>
      </c>
      <c r="I7" s="137">
        <f>27258998+2160739</f>
        <v>29419737</v>
      </c>
      <c r="J7" s="137">
        <v>359604067</v>
      </c>
      <c r="K7" s="137">
        <v>62897670</v>
      </c>
      <c r="L7" s="137">
        <v>84963216</v>
      </c>
      <c r="M7" s="361">
        <v>0</v>
      </c>
      <c r="N7" s="361"/>
      <c r="O7" s="137">
        <v>294000</v>
      </c>
      <c r="P7" s="137">
        <v>0</v>
      </c>
      <c r="Q7" s="137">
        <v>780918</v>
      </c>
      <c r="R7" s="182">
        <f t="shared" si="0"/>
        <v>588506278</v>
      </c>
    </row>
    <row r="8" spans="1:18" x14ac:dyDescent="0.25">
      <c r="A8" s="1"/>
      <c r="B8" s="1"/>
      <c r="C8" s="181" t="s">
        <v>5</v>
      </c>
      <c r="D8" s="138" t="s">
        <v>29</v>
      </c>
      <c r="E8" s="138" t="s">
        <v>30</v>
      </c>
      <c r="F8" s="138">
        <v>2025</v>
      </c>
      <c r="G8" s="16" t="s">
        <v>87</v>
      </c>
      <c r="H8" s="137">
        <v>0</v>
      </c>
      <c r="I8" s="137">
        <v>5280000</v>
      </c>
      <c r="J8" s="137">
        <v>0</v>
      </c>
      <c r="K8" s="137">
        <v>0</v>
      </c>
      <c r="L8" s="137">
        <v>11392610</v>
      </c>
      <c r="M8" s="361">
        <v>0</v>
      </c>
      <c r="N8" s="361"/>
      <c r="O8" s="137">
        <v>0</v>
      </c>
      <c r="P8" s="137">
        <v>0</v>
      </c>
      <c r="Q8" s="137">
        <v>0</v>
      </c>
      <c r="R8" s="182">
        <f t="shared" si="0"/>
        <v>16672610</v>
      </c>
    </row>
    <row r="9" spans="1:18" x14ac:dyDescent="0.25">
      <c r="A9" s="1"/>
      <c r="B9" s="1"/>
      <c r="C9" s="181" t="s">
        <v>5</v>
      </c>
      <c r="D9" s="139"/>
      <c r="E9" s="139" t="s">
        <v>94</v>
      </c>
      <c r="F9" s="139">
        <v>2025</v>
      </c>
      <c r="G9" s="24"/>
      <c r="H9" s="37">
        <f>H6-H7</f>
        <v>-50546670</v>
      </c>
      <c r="I9" s="37">
        <f t="shared" ref="I9:R9" si="1">I6-I7</f>
        <v>115180263</v>
      </c>
      <c r="J9" s="37">
        <f t="shared" si="1"/>
        <v>292185933</v>
      </c>
      <c r="K9" s="37">
        <f t="shared" si="1"/>
        <v>49212330</v>
      </c>
      <c r="L9" s="37">
        <f t="shared" si="1"/>
        <v>55566784</v>
      </c>
      <c r="M9" s="37">
        <f t="shared" si="1"/>
        <v>0</v>
      </c>
      <c r="N9" s="37">
        <f t="shared" si="1"/>
        <v>0</v>
      </c>
      <c r="O9" s="37">
        <f t="shared" si="1"/>
        <v>1276000</v>
      </c>
      <c r="P9" s="37">
        <f t="shared" si="1"/>
        <v>0</v>
      </c>
      <c r="Q9" s="37">
        <f t="shared" si="1"/>
        <v>369082</v>
      </c>
      <c r="R9" s="183">
        <f t="shared" si="1"/>
        <v>463243722</v>
      </c>
    </row>
    <row r="10" spans="1:18" x14ac:dyDescent="0.25">
      <c r="A10" s="1"/>
      <c r="B10" s="1"/>
      <c r="C10" s="181" t="s">
        <v>5</v>
      </c>
      <c r="D10" s="139"/>
      <c r="E10" s="139" t="s">
        <v>95</v>
      </c>
      <c r="F10" s="139">
        <v>2025</v>
      </c>
      <c r="G10" s="24"/>
      <c r="H10" s="37">
        <v>0</v>
      </c>
      <c r="I10" s="37">
        <f t="shared" ref="I10:R10" si="2">I7/I6*100</f>
        <v>20.345599585062242</v>
      </c>
      <c r="J10" s="37">
        <f t="shared" si="2"/>
        <v>55.171768054127867</v>
      </c>
      <c r="K10" s="37">
        <f t="shared" si="2"/>
        <v>56.103532245116405</v>
      </c>
      <c r="L10" s="37">
        <f t="shared" si="2"/>
        <v>60.459130434782601</v>
      </c>
      <c r="M10" s="37">
        <v>0</v>
      </c>
      <c r="N10" s="37" t="e">
        <f t="shared" si="2"/>
        <v>#DIV/0!</v>
      </c>
      <c r="O10" s="37">
        <f t="shared" si="2"/>
        <v>18.726114649681527</v>
      </c>
      <c r="P10" s="37">
        <v>0</v>
      </c>
      <c r="Q10" s="37">
        <f t="shared" si="2"/>
        <v>67.905913043478265</v>
      </c>
      <c r="R10" s="183">
        <f t="shared" si="2"/>
        <v>55.954958687901112</v>
      </c>
    </row>
    <row r="11" spans="1:18" x14ac:dyDescent="0.25">
      <c r="A11" s="1"/>
      <c r="B11" s="1"/>
      <c r="C11" s="181" t="s">
        <v>5</v>
      </c>
      <c r="D11" s="138"/>
      <c r="E11" s="138" t="s">
        <v>115</v>
      </c>
      <c r="F11" s="138">
        <v>2025</v>
      </c>
      <c r="G11" s="16" t="s">
        <v>114</v>
      </c>
      <c r="H11" s="137">
        <v>0</v>
      </c>
      <c r="I11" s="137">
        <v>0</v>
      </c>
      <c r="J11" s="137">
        <v>0</v>
      </c>
      <c r="K11" s="137">
        <v>0</v>
      </c>
      <c r="L11" s="137">
        <v>6055063</v>
      </c>
      <c r="M11" s="361">
        <v>0</v>
      </c>
      <c r="N11" s="361"/>
      <c r="O11" s="137">
        <v>0</v>
      </c>
      <c r="P11" s="137">
        <v>0</v>
      </c>
      <c r="Q11" s="137">
        <v>0</v>
      </c>
      <c r="R11" s="182">
        <f t="shared" si="0"/>
        <v>6055063</v>
      </c>
    </row>
    <row r="12" spans="1:18" x14ac:dyDescent="0.25">
      <c r="A12" s="1"/>
      <c r="B12" s="1"/>
      <c r="C12" s="181" t="s">
        <v>5</v>
      </c>
      <c r="D12" s="138"/>
      <c r="E12" s="138" t="s">
        <v>116</v>
      </c>
      <c r="F12" s="138">
        <v>2025</v>
      </c>
      <c r="G12" s="16" t="s">
        <v>84</v>
      </c>
      <c r="H12" s="137">
        <v>0</v>
      </c>
      <c r="I12" s="137">
        <v>115600000</v>
      </c>
      <c r="J12" s="137">
        <v>651790000</v>
      </c>
      <c r="K12" s="137">
        <v>112110000</v>
      </c>
      <c r="L12" s="137">
        <v>141030000</v>
      </c>
      <c r="M12" s="361">
        <v>0</v>
      </c>
      <c r="N12" s="361"/>
      <c r="O12" s="137">
        <v>1570000</v>
      </c>
      <c r="P12" s="137">
        <v>0</v>
      </c>
      <c r="Q12" s="137">
        <v>0</v>
      </c>
      <c r="R12" s="182">
        <f t="shared" si="0"/>
        <v>1022100000</v>
      </c>
    </row>
    <row r="13" spans="1:18" x14ac:dyDescent="0.25">
      <c r="A13" s="1"/>
      <c r="B13" s="1"/>
      <c r="C13" s="181" t="s">
        <v>5</v>
      </c>
      <c r="D13" s="138"/>
      <c r="E13" s="138" t="s">
        <v>116</v>
      </c>
      <c r="F13" s="138">
        <v>2025</v>
      </c>
      <c r="G13" s="16" t="s">
        <v>85</v>
      </c>
      <c r="H13" s="137">
        <v>0</v>
      </c>
      <c r="I13" s="137">
        <f>135430000+8470000+700000</f>
        <v>144600000</v>
      </c>
      <c r="J13" s="137">
        <v>651790000</v>
      </c>
      <c r="K13" s="137">
        <v>112110000</v>
      </c>
      <c r="L13" s="137">
        <v>140530000</v>
      </c>
      <c r="M13" s="361">
        <v>0</v>
      </c>
      <c r="N13" s="361"/>
      <c r="O13" s="137">
        <v>1570000</v>
      </c>
      <c r="P13" s="137">
        <v>0</v>
      </c>
      <c r="Q13" s="137">
        <v>1150000</v>
      </c>
      <c r="R13" s="182">
        <f t="shared" si="0"/>
        <v>1051750000</v>
      </c>
    </row>
    <row r="14" spans="1:18" x14ac:dyDescent="0.25">
      <c r="A14" s="1"/>
      <c r="B14" s="1"/>
      <c r="C14" s="181" t="s">
        <v>5</v>
      </c>
      <c r="D14" s="138"/>
      <c r="E14" s="138" t="s">
        <v>116</v>
      </c>
      <c r="F14" s="138">
        <v>2025</v>
      </c>
      <c r="G14" s="16" t="s">
        <v>114</v>
      </c>
      <c r="H14" s="141">
        <v>50546670</v>
      </c>
      <c r="I14" s="137">
        <f>27258998+2160739</f>
        <v>29419737</v>
      </c>
      <c r="J14" s="137">
        <v>359604067</v>
      </c>
      <c r="K14" s="137">
        <v>62897670</v>
      </c>
      <c r="L14" s="137">
        <v>84963216</v>
      </c>
      <c r="M14" s="361">
        <v>0</v>
      </c>
      <c r="N14" s="361"/>
      <c r="O14" s="137">
        <v>294000</v>
      </c>
      <c r="P14" s="137">
        <v>0</v>
      </c>
      <c r="Q14" s="137">
        <v>780918</v>
      </c>
      <c r="R14" s="182">
        <f t="shared" si="0"/>
        <v>588506278</v>
      </c>
    </row>
    <row r="15" spans="1:18" x14ac:dyDescent="0.25">
      <c r="A15" s="1"/>
      <c r="B15" s="1"/>
      <c r="C15" s="181" t="s">
        <v>5</v>
      </c>
      <c r="D15" s="138"/>
      <c r="E15" s="138" t="s">
        <v>116</v>
      </c>
      <c r="F15" s="138">
        <v>2025</v>
      </c>
      <c r="G15" s="16" t="s">
        <v>87</v>
      </c>
      <c r="H15" s="137">
        <v>0</v>
      </c>
      <c r="I15" s="137">
        <v>5280000</v>
      </c>
      <c r="J15" s="137">
        <v>0</v>
      </c>
      <c r="K15" s="137">
        <v>0</v>
      </c>
      <c r="L15" s="137">
        <v>11392610</v>
      </c>
      <c r="M15" s="361">
        <v>0</v>
      </c>
      <c r="N15" s="361"/>
      <c r="O15" s="137">
        <v>0</v>
      </c>
      <c r="P15" s="137">
        <v>0</v>
      </c>
      <c r="Q15" s="137">
        <v>0</v>
      </c>
      <c r="R15" s="182">
        <f t="shared" si="0"/>
        <v>16672610</v>
      </c>
    </row>
    <row r="16" spans="1:18" x14ac:dyDescent="0.25">
      <c r="A16" s="1"/>
      <c r="B16" s="1"/>
      <c r="C16" s="181" t="s">
        <v>5</v>
      </c>
      <c r="D16" s="138"/>
      <c r="E16" s="138" t="s">
        <v>117</v>
      </c>
      <c r="F16" s="138">
        <v>2025</v>
      </c>
      <c r="G16" s="16" t="s">
        <v>84</v>
      </c>
      <c r="H16" s="137"/>
      <c r="I16" s="137"/>
      <c r="J16" s="137"/>
      <c r="K16" s="137"/>
      <c r="L16" s="137"/>
      <c r="M16" s="361"/>
      <c r="N16" s="361"/>
      <c r="O16" s="137"/>
      <c r="P16" s="137"/>
      <c r="Q16" s="137"/>
      <c r="R16" s="182">
        <v>236</v>
      </c>
    </row>
    <row r="17" spans="1:18" x14ac:dyDescent="0.25">
      <c r="A17" s="1"/>
      <c r="B17" s="1"/>
      <c r="C17" s="181" t="s">
        <v>5</v>
      </c>
      <c r="D17" s="138"/>
      <c r="E17" s="138" t="s">
        <v>117</v>
      </c>
      <c r="F17" s="138">
        <v>2025</v>
      </c>
      <c r="G17" s="16" t="s">
        <v>85</v>
      </c>
      <c r="H17" s="137"/>
      <c r="I17" s="137"/>
      <c r="J17" s="137"/>
      <c r="K17" s="137"/>
      <c r="L17" s="137"/>
      <c r="M17" s="361"/>
      <c r="N17" s="361"/>
      <c r="O17" s="137"/>
      <c r="P17" s="137"/>
      <c r="Q17" s="137"/>
      <c r="R17" s="182">
        <v>260</v>
      </c>
    </row>
    <row r="18" spans="1:18" ht="15.75" thickBot="1" x14ac:dyDescent="0.3">
      <c r="A18" s="1"/>
      <c r="B18" s="1"/>
      <c r="C18" s="184" t="s">
        <v>5</v>
      </c>
      <c r="D18" s="185"/>
      <c r="E18" s="185" t="s">
        <v>117</v>
      </c>
      <c r="F18" s="185">
        <v>2025</v>
      </c>
      <c r="G18" s="186" t="s">
        <v>118</v>
      </c>
      <c r="H18" s="187"/>
      <c r="I18" s="187"/>
      <c r="J18" s="187"/>
      <c r="K18" s="187"/>
      <c r="L18" s="187"/>
      <c r="M18" s="364"/>
      <c r="N18" s="364"/>
      <c r="O18" s="187"/>
      <c r="P18" s="187"/>
      <c r="Q18" s="187"/>
      <c r="R18" s="188">
        <v>226</v>
      </c>
    </row>
    <row r="19" spans="1:18" x14ac:dyDescent="0.25">
      <c r="A19" s="1"/>
      <c r="B19" s="363"/>
      <c r="C19" s="363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26.25" customHeight="1" x14ac:dyDescent="0.25">
      <c r="A20" s="1"/>
      <c r="B20" s="1"/>
      <c r="C20" s="1"/>
      <c r="D20" s="1"/>
      <c r="E20" s="365" t="s">
        <v>98</v>
      </c>
      <c r="F20" s="20" t="s">
        <v>62</v>
      </c>
      <c r="G20" s="362"/>
      <c r="H20" s="362"/>
      <c r="I20" s="365" t="s">
        <v>61</v>
      </c>
      <c r="J20" s="20" t="s">
        <v>62</v>
      </c>
      <c r="K20" s="362"/>
      <c r="L20" s="362"/>
      <c r="M20" s="362"/>
      <c r="N20" s="1"/>
      <c r="O20" s="1"/>
      <c r="P20" s="1"/>
      <c r="Q20" s="1"/>
      <c r="R20" s="1"/>
    </row>
    <row r="21" spans="1:18" ht="26.25" customHeight="1" x14ac:dyDescent="0.25">
      <c r="A21" s="1"/>
      <c r="B21" s="1"/>
      <c r="C21" s="1"/>
      <c r="D21" s="1"/>
      <c r="E21" s="365"/>
      <c r="F21" s="20" t="s">
        <v>63</v>
      </c>
      <c r="G21" s="362"/>
      <c r="H21" s="362"/>
      <c r="I21" s="365"/>
      <c r="J21" s="20" t="s">
        <v>63</v>
      </c>
      <c r="K21" s="362"/>
      <c r="L21" s="362"/>
      <c r="M21" s="362"/>
      <c r="N21" s="1"/>
      <c r="O21" s="1"/>
      <c r="P21" s="1"/>
      <c r="Q21" s="1"/>
      <c r="R21" s="1"/>
    </row>
    <row r="22" spans="1:18" ht="26.25" customHeight="1" x14ac:dyDescent="0.25">
      <c r="A22" s="1"/>
      <c r="B22" s="1"/>
      <c r="C22" s="1"/>
      <c r="D22" s="1"/>
      <c r="E22" s="365"/>
      <c r="F22" s="20" t="s">
        <v>64</v>
      </c>
      <c r="G22" s="362"/>
      <c r="H22" s="362"/>
      <c r="I22" s="365"/>
      <c r="J22" s="20" t="s">
        <v>64</v>
      </c>
      <c r="K22" s="362"/>
      <c r="L22" s="362"/>
      <c r="M22" s="362"/>
      <c r="N22" s="1"/>
      <c r="O22" s="1"/>
      <c r="P22" s="1"/>
      <c r="Q22" s="1"/>
      <c r="R22" s="1"/>
    </row>
    <row r="23" spans="1:18" ht="13.9" x14ac:dyDescent="0.25">
      <c r="A23" s="1"/>
      <c r="B23" s="1"/>
      <c r="C23" s="363"/>
      <c r="D23" s="36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</sheetData>
  <mergeCells count="26">
    <mergeCell ref="M13:N13"/>
    <mergeCell ref="M14:N14"/>
    <mergeCell ref="G22:H22"/>
    <mergeCell ref="K22:M22"/>
    <mergeCell ref="C23:D23"/>
    <mergeCell ref="M15:N15"/>
    <mergeCell ref="M16:N16"/>
    <mergeCell ref="M17:N17"/>
    <mergeCell ref="G20:H20"/>
    <mergeCell ref="K20:M20"/>
    <mergeCell ref="G21:H21"/>
    <mergeCell ref="K21:M21"/>
    <mergeCell ref="M18:N18"/>
    <mergeCell ref="B19:C19"/>
    <mergeCell ref="E20:E22"/>
    <mergeCell ref="I20:I22"/>
    <mergeCell ref="M6:N6"/>
    <mergeCell ref="M7:N7"/>
    <mergeCell ref="M8:N8"/>
    <mergeCell ref="M11:N11"/>
    <mergeCell ref="M12:N12"/>
    <mergeCell ref="C2:R2"/>
    <mergeCell ref="M4:N4"/>
    <mergeCell ref="C3:R3"/>
    <mergeCell ref="A4:B4"/>
    <mergeCell ref="M5:N5"/>
  </mergeCells>
  <pageMargins left="0.17" right="0.17" top="0.74803149606299213" bottom="0.74803149606299213" header="0.31496062992125984" footer="0.31496062992125984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1"/>
  <sheetViews>
    <sheetView topLeftCell="A31" zoomScale="130" zoomScaleNormal="130" workbookViewId="0">
      <selection activeCell="F63" sqref="F63"/>
    </sheetView>
  </sheetViews>
  <sheetFormatPr defaultColWidth="9.140625" defaultRowHeight="15" x14ac:dyDescent="0.25"/>
  <cols>
    <col min="1" max="1" width="3.28515625" style="29" customWidth="1"/>
    <col min="2" max="2" width="11.28515625" style="29" customWidth="1"/>
    <col min="3" max="3" width="36" style="29" customWidth="1"/>
    <col min="4" max="14" width="10" style="29" customWidth="1"/>
    <col min="15" max="15" width="2.28515625" style="29" customWidth="1"/>
    <col min="16" max="16384" width="9.140625" style="29"/>
  </cols>
  <sheetData>
    <row r="1" spans="1:14" ht="13.9" x14ac:dyDescent="0.25">
      <c r="A1" s="27"/>
      <c r="B1" s="28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1.25" customHeight="1" x14ac:dyDescent="0.25">
      <c r="A2" s="27"/>
      <c r="B2" s="294" t="s">
        <v>119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</row>
    <row r="3" spans="1:14" ht="13.5" customHeight="1" thickBot="1" x14ac:dyDescent="0.3">
      <c r="A3" s="27"/>
      <c r="B3" s="295" t="s">
        <v>272</v>
      </c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</row>
    <row r="4" spans="1:14" ht="16.5" thickTop="1" thickBot="1" x14ac:dyDescent="0.3">
      <c r="A4" s="150"/>
      <c r="B4" s="366" t="s">
        <v>120</v>
      </c>
      <c r="C4" s="367" t="s">
        <v>121</v>
      </c>
      <c r="D4" s="367"/>
      <c r="E4" s="367"/>
      <c r="F4" s="368" t="s">
        <v>4</v>
      </c>
      <c r="G4" s="368"/>
      <c r="H4" s="369" t="s">
        <v>5</v>
      </c>
      <c r="I4" s="369"/>
      <c r="J4" s="369"/>
      <c r="K4" s="369"/>
      <c r="L4" s="369"/>
      <c r="M4" s="369"/>
      <c r="N4" s="369"/>
    </row>
    <row r="5" spans="1:14" ht="15.75" thickTop="1" x14ac:dyDescent="0.25">
      <c r="A5" s="27"/>
      <c r="B5" s="366"/>
      <c r="C5" s="367"/>
      <c r="D5" s="367"/>
      <c r="E5" s="367"/>
      <c r="F5" s="368"/>
      <c r="G5" s="368"/>
      <c r="H5" s="369"/>
      <c r="I5" s="369"/>
      <c r="J5" s="369"/>
      <c r="K5" s="369"/>
      <c r="L5" s="369"/>
      <c r="M5" s="369"/>
      <c r="N5" s="369"/>
    </row>
    <row r="6" spans="1:14" ht="13.9" x14ac:dyDescent="0.25">
      <c r="A6" s="27"/>
      <c r="B6" s="88" t="s">
        <v>122</v>
      </c>
      <c r="C6" s="374" t="s">
        <v>30</v>
      </c>
      <c r="D6" s="374"/>
      <c r="E6" s="374"/>
      <c r="F6" s="375" t="s">
        <v>123</v>
      </c>
      <c r="G6" s="375"/>
      <c r="H6" s="376" t="s">
        <v>29</v>
      </c>
      <c r="I6" s="376"/>
      <c r="J6" s="376"/>
      <c r="K6" s="376"/>
      <c r="L6" s="376"/>
      <c r="M6" s="376"/>
      <c r="N6" s="376"/>
    </row>
    <row r="7" spans="1:14" ht="15.75" thickBot="1" x14ac:dyDescent="0.3">
      <c r="A7" s="27"/>
      <c r="B7" s="377" t="s">
        <v>6</v>
      </c>
      <c r="C7" s="377"/>
      <c r="D7" s="378" t="s">
        <v>124</v>
      </c>
      <c r="E7" s="378"/>
      <c r="F7" s="378"/>
      <c r="G7" s="378"/>
      <c r="H7" s="378"/>
      <c r="I7" s="378"/>
      <c r="J7" s="378"/>
      <c r="K7" s="378"/>
      <c r="L7" s="378"/>
      <c r="M7" s="378"/>
      <c r="N7" s="378"/>
    </row>
    <row r="8" spans="1:14" ht="16.5" thickTop="1" thickBot="1" x14ac:dyDescent="0.3">
      <c r="A8" s="27"/>
      <c r="B8" s="377"/>
      <c r="C8" s="377"/>
      <c r="D8" s="89" t="s">
        <v>125</v>
      </c>
      <c r="E8" s="90">
        <v>2024</v>
      </c>
      <c r="F8" s="379" t="s">
        <v>8</v>
      </c>
      <c r="G8" s="379"/>
      <c r="H8" s="379" t="s">
        <v>8</v>
      </c>
      <c r="I8" s="379"/>
      <c r="J8" s="91" t="s">
        <v>8</v>
      </c>
      <c r="K8" s="379" t="s">
        <v>8</v>
      </c>
      <c r="L8" s="379"/>
      <c r="M8" s="372" t="s">
        <v>126</v>
      </c>
      <c r="N8" s="373" t="s">
        <v>10</v>
      </c>
    </row>
    <row r="9" spans="1:14" ht="37.5" thickTop="1" thickBot="1" x14ac:dyDescent="0.3">
      <c r="A9" s="27"/>
      <c r="B9" s="377"/>
      <c r="C9" s="377"/>
      <c r="D9" s="41" t="s">
        <v>127</v>
      </c>
      <c r="E9" s="42" t="s">
        <v>12</v>
      </c>
      <c r="F9" s="43" t="s">
        <v>265</v>
      </c>
      <c r="G9" s="44" t="s">
        <v>12</v>
      </c>
      <c r="H9" s="43" t="s">
        <v>266</v>
      </c>
      <c r="I9" s="44" t="s">
        <v>12</v>
      </c>
      <c r="J9" s="45" t="s">
        <v>128</v>
      </c>
      <c r="K9" s="43" t="s">
        <v>14</v>
      </c>
      <c r="L9" s="44" t="s">
        <v>12</v>
      </c>
      <c r="M9" s="372"/>
      <c r="N9" s="373"/>
    </row>
    <row r="10" spans="1:14" ht="16.5" thickTop="1" thickBot="1" x14ac:dyDescent="0.3">
      <c r="A10" s="27"/>
      <c r="B10" s="377"/>
      <c r="C10" s="377"/>
      <c r="D10" s="46" t="s">
        <v>15</v>
      </c>
      <c r="E10" s="46" t="s">
        <v>16</v>
      </c>
      <c r="F10" s="46" t="s">
        <v>17</v>
      </c>
      <c r="G10" s="46" t="s">
        <v>18</v>
      </c>
      <c r="H10" s="46" t="s">
        <v>19</v>
      </c>
      <c r="I10" s="46" t="s">
        <v>20</v>
      </c>
      <c r="J10" s="46" t="s">
        <v>21</v>
      </c>
      <c r="K10" s="46" t="s">
        <v>22</v>
      </c>
      <c r="L10" s="46" t="s">
        <v>23</v>
      </c>
      <c r="M10" s="46" t="s">
        <v>24</v>
      </c>
      <c r="N10" s="47" t="s">
        <v>25</v>
      </c>
    </row>
    <row r="11" spans="1:14" ht="14.45" thickTop="1" x14ac:dyDescent="0.25">
      <c r="A11" s="27"/>
      <c r="B11" s="370" t="s">
        <v>34</v>
      </c>
      <c r="C11" s="370"/>
      <c r="D11" s="92"/>
      <c r="E11" s="93"/>
      <c r="F11" s="92"/>
      <c r="G11" s="93"/>
      <c r="H11" s="92"/>
      <c r="I11" s="93"/>
      <c r="J11" s="94"/>
      <c r="K11" s="92"/>
      <c r="L11" s="93"/>
      <c r="M11" s="92"/>
      <c r="N11" s="95"/>
    </row>
    <row r="12" spans="1:14" ht="9.75" customHeight="1" x14ac:dyDescent="0.25">
      <c r="A12" s="27"/>
      <c r="B12" s="96" t="s">
        <v>27</v>
      </c>
      <c r="C12" s="52" t="s">
        <v>28</v>
      </c>
      <c r="D12" s="48"/>
      <c r="E12" s="49"/>
      <c r="F12" s="48"/>
      <c r="G12" s="49"/>
      <c r="H12" s="48"/>
      <c r="I12" s="49"/>
      <c r="J12" s="53"/>
      <c r="K12" s="48"/>
      <c r="L12" s="49"/>
      <c r="M12" s="48"/>
      <c r="N12" s="51"/>
    </row>
    <row r="13" spans="1:14" ht="9.75" customHeight="1" x14ac:dyDescent="0.25">
      <c r="A13" s="27"/>
      <c r="B13" s="97" t="s">
        <v>36</v>
      </c>
      <c r="C13" s="98" t="s">
        <v>37</v>
      </c>
      <c r="D13" s="66">
        <v>561965338.26999998</v>
      </c>
      <c r="E13" s="66">
        <f>D13/D20*100</f>
        <v>74.020215509328708</v>
      </c>
      <c r="F13" s="66">
        <v>651790000</v>
      </c>
      <c r="G13" s="66">
        <f>F13/F20*100</f>
        <v>71.901820187534469</v>
      </c>
      <c r="H13" s="66">
        <v>651790000</v>
      </c>
      <c r="I13" s="66">
        <f>H13/H20*100</f>
        <v>71.850300391335495</v>
      </c>
      <c r="J13" s="66">
        <f>H13-F13</f>
        <v>0</v>
      </c>
      <c r="K13" s="66">
        <v>359604067</v>
      </c>
      <c r="L13" s="66">
        <f>K13/K20*100</f>
        <v>70.713052703786914</v>
      </c>
      <c r="M13" s="66">
        <f>H13-K13</f>
        <v>292185933</v>
      </c>
      <c r="N13" s="99">
        <f>K13/H13*100</f>
        <v>55.171768054127867</v>
      </c>
    </row>
    <row r="14" spans="1:14" ht="9.75" customHeight="1" x14ac:dyDescent="0.25">
      <c r="A14" s="27"/>
      <c r="B14" s="97" t="s">
        <v>38</v>
      </c>
      <c r="C14" s="98" t="s">
        <v>39</v>
      </c>
      <c r="D14" s="66">
        <v>92918767</v>
      </c>
      <c r="E14" s="66">
        <f>D14/D20*100</f>
        <v>12.238952636072694</v>
      </c>
      <c r="F14" s="66">
        <v>112110000</v>
      </c>
      <c r="G14" s="66">
        <f>F14/F20*100</f>
        <v>12.36734693877551</v>
      </c>
      <c r="H14" s="66">
        <v>112110000</v>
      </c>
      <c r="I14" s="66">
        <f>H14/H20*100</f>
        <v>12.358485366256959</v>
      </c>
      <c r="J14" s="66">
        <f t="shared" ref="J14:J56" si="0">H14-F14</f>
        <v>0</v>
      </c>
      <c r="K14" s="66">
        <v>62897670</v>
      </c>
      <c r="L14" s="66">
        <f>K14/K20*100</f>
        <v>12.368286851592803</v>
      </c>
      <c r="M14" s="66">
        <f t="shared" ref="M14:M19" si="1">H14-K14</f>
        <v>49212330</v>
      </c>
      <c r="N14" s="99">
        <f t="shared" ref="N14:N45" si="2">K14/H14*100</f>
        <v>56.103532245116405</v>
      </c>
    </row>
    <row r="15" spans="1:14" ht="9.75" customHeight="1" x14ac:dyDescent="0.25">
      <c r="A15" s="27"/>
      <c r="B15" s="97" t="s">
        <v>40</v>
      </c>
      <c r="C15" s="98" t="s">
        <v>41</v>
      </c>
      <c r="D15" s="66">
        <v>97873830.390000001</v>
      </c>
      <c r="E15" s="66">
        <f>D15/D20*100</f>
        <v>12.891617195633065</v>
      </c>
      <c r="F15" s="66">
        <v>141030000</v>
      </c>
      <c r="G15" s="66">
        <f>F15/F20*100</f>
        <v>15.557639271924986</v>
      </c>
      <c r="H15" s="66">
        <v>140530000</v>
      </c>
      <c r="I15" s="66">
        <f>H15/H20*100</f>
        <v>15.491374083668633</v>
      </c>
      <c r="J15" s="66">
        <f t="shared" si="0"/>
        <v>-500000</v>
      </c>
      <c r="K15" s="66">
        <v>84963216</v>
      </c>
      <c r="L15" s="66">
        <f>K15/K20*100</f>
        <v>16.70728704770525</v>
      </c>
      <c r="M15" s="66">
        <f t="shared" si="1"/>
        <v>55566784</v>
      </c>
      <c r="N15" s="99">
        <f t="shared" si="2"/>
        <v>60.459130434782601</v>
      </c>
    </row>
    <row r="16" spans="1:14" ht="9.75" customHeight="1" x14ac:dyDescent="0.25">
      <c r="A16" s="27"/>
      <c r="B16" s="97" t="s">
        <v>42</v>
      </c>
      <c r="C16" s="98" t="s">
        <v>43</v>
      </c>
      <c r="D16" s="66">
        <v>0</v>
      </c>
      <c r="E16" s="66">
        <f>D16/D20*100</f>
        <v>0</v>
      </c>
      <c r="F16" s="66">
        <v>0</v>
      </c>
      <c r="G16" s="66">
        <f>F16/F20*100</f>
        <v>0</v>
      </c>
      <c r="H16" s="66">
        <v>0</v>
      </c>
      <c r="I16" s="66">
        <f>H16/H20*100</f>
        <v>0</v>
      </c>
      <c r="J16" s="66">
        <f t="shared" si="0"/>
        <v>0</v>
      </c>
      <c r="K16" s="66">
        <v>0</v>
      </c>
      <c r="L16" s="66">
        <f>K16/K20*100</f>
        <v>0</v>
      </c>
      <c r="M16" s="66">
        <f t="shared" si="1"/>
        <v>0</v>
      </c>
      <c r="N16" s="99"/>
    </row>
    <row r="17" spans="1:14" ht="9.75" customHeight="1" x14ac:dyDescent="0.25">
      <c r="A17" s="27"/>
      <c r="B17" s="97" t="s">
        <v>44</v>
      </c>
      <c r="C17" s="98" t="s">
        <v>45</v>
      </c>
      <c r="D17" s="66">
        <v>751400</v>
      </c>
      <c r="E17" s="66">
        <f>D17/D20*100</f>
        <v>9.8971922547627239E-2</v>
      </c>
      <c r="F17" s="66">
        <v>1570000</v>
      </c>
      <c r="G17" s="66">
        <f>F17/F20*100</f>
        <v>0.17319360176503035</v>
      </c>
      <c r="H17" s="66">
        <v>1570000</v>
      </c>
      <c r="I17" s="66">
        <f>H17/H20*100</f>
        <v>0.17306950338973709</v>
      </c>
      <c r="J17" s="66">
        <f t="shared" si="0"/>
        <v>0</v>
      </c>
      <c r="K17" s="66">
        <v>294000</v>
      </c>
      <c r="L17" s="66">
        <f>K17/K20*100</f>
        <v>5.7812576115590361E-2</v>
      </c>
      <c r="M17" s="66">
        <f t="shared" si="1"/>
        <v>1276000</v>
      </c>
      <c r="N17" s="99">
        <f t="shared" si="2"/>
        <v>18.726114649681527</v>
      </c>
    </row>
    <row r="18" spans="1:14" ht="9.75" customHeight="1" x14ac:dyDescent="0.25">
      <c r="A18" s="27"/>
      <c r="B18" s="97" t="s">
        <v>46</v>
      </c>
      <c r="C18" s="98" t="s">
        <v>47</v>
      </c>
      <c r="D18" s="66">
        <v>0</v>
      </c>
      <c r="E18" s="66">
        <f>D18/D20*100</f>
        <v>0</v>
      </c>
      <c r="F18" s="66">
        <v>0</v>
      </c>
      <c r="G18" s="66">
        <f>F18/F20*100</f>
        <v>0</v>
      </c>
      <c r="H18" s="66">
        <v>0</v>
      </c>
      <c r="I18" s="66">
        <f>H18/H20*100</f>
        <v>0</v>
      </c>
      <c r="J18" s="66">
        <f t="shared" si="0"/>
        <v>0</v>
      </c>
      <c r="K18" s="66">
        <v>0</v>
      </c>
      <c r="L18" s="66">
        <f>K18/K20*100</f>
        <v>0</v>
      </c>
      <c r="M18" s="66">
        <f t="shared" si="1"/>
        <v>0</v>
      </c>
      <c r="N18" s="99"/>
    </row>
    <row r="19" spans="1:14" ht="9.75" customHeight="1" x14ac:dyDescent="0.25">
      <c r="A19" s="27"/>
      <c r="B19" s="97" t="s">
        <v>48</v>
      </c>
      <c r="C19" s="98" t="s">
        <v>49</v>
      </c>
      <c r="D19" s="66">
        <v>5695882</v>
      </c>
      <c r="E19" s="66">
        <f>D19/D20*100</f>
        <v>0.75024273641791872</v>
      </c>
      <c r="F19" s="66">
        <v>0</v>
      </c>
      <c r="G19" s="66">
        <f>F19/F20*100</f>
        <v>0</v>
      </c>
      <c r="H19" s="66">
        <v>1150000</v>
      </c>
      <c r="I19" s="66">
        <f>H19/H20*100</f>
        <v>0.12677065534917048</v>
      </c>
      <c r="J19" s="66">
        <f t="shared" si="0"/>
        <v>1150000</v>
      </c>
      <c r="K19" s="66">
        <v>780918</v>
      </c>
      <c r="L19" s="66">
        <f>K19/K20*100</f>
        <v>0.15356082079943739</v>
      </c>
      <c r="M19" s="66">
        <f t="shared" si="1"/>
        <v>369082</v>
      </c>
      <c r="N19" s="99">
        <f t="shared" si="2"/>
        <v>67.905913043478265</v>
      </c>
    </row>
    <row r="20" spans="1:14" ht="9.75" customHeight="1" x14ac:dyDescent="0.25">
      <c r="A20" s="27"/>
      <c r="B20" s="100"/>
      <c r="C20" s="101" t="s">
        <v>129</v>
      </c>
      <c r="D20" s="81">
        <f>SUM(D13:D19)</f>
        <v>759205217.65999997</v>
      </c>
      <c r="E20" s="81">
        <f t="shared" ref="E20:M20" si="3">SUM(E13:E19)</f>
        <v>100.00000000000001</v>
      </c>
      <c r="F20" s="81">
        <f t="shared" si="3"/>
        <v>906500000</v>
      </c>
      <c r="G20" s="81">
        <f t="shared" si="3"/>
        <v>100</v>
      </c>
      <c r="H20" s="81">
        <f t="shared" si="3"/>
        <v>907150000</v>
      </c>
      <c r="I20" s="81">
        <f t="shared" si="3"/>
        <v>100</v>
      </c>
      <c r="J20" s="81">
        <f t="shared" si="0"/>
        <v>650000</v>
      </c>
      <c r="K20" s="81">
        <f t="shared" si="3"/>
        <v>508539871</v>
      </c>
      <c r="L20" s="81">
        <f t="shared" si="3"/>
        <v>100</v>
      </c>
      <c r="M20" s="81">
        <f t="shared" si="3"/>
        <v>398610129</v>
      </c>
      <c r="N20" s="87">
        <f t="shared" si="2"/>
        <v>56.059071928567491</v>
      </c>
    </row>
    <row r="21" spans="1:14" ht="9.75" customHeight="1" x14ac:dyDescent="0.25">
      <c r="A21" s="27"/>
      <c r="B21" s="97" t="s">
        <v>51</v>
      </c>
      <c r="C21" s="98" t="s">
        <v>52</v>
      </c>
      <c r="D21" s="66">
        <v>3067000</v>
      </c>
      <c r="E21" s="66">
        <f>D21/D23*100</f>
        <v>20.170414020930274</v>
      </c>
      <c r="F21" s="66">
        <v>0</v>
      </c>
      <c r="G21" s="66">
        <f>F21/F23*100</f>
        <v>0</v>
      </c>
      <c r="H21" s="66">
        <v>0</v>
      </c>
      <c r="I21" s="66">
        <f>H21/H23*100</f>
        <v>0</v>
      </c>
      <c r="J21" s="66">
        <f t="shared" si="0"/>
        <v>0</v>
      </c>
      <c r="K21" s="66">
        <v>0</v>
      </c>
      <c r="L21" s="66">
        <f>K21/K23*100</f>
        <v>0</v>
      </c>
      <c r="M21" s="66">
        <f>H21-K21</f>
        <v>0</v>
      </c>
      <c r="N21" s="99"/>
    </row>
    <row r="22" spans="1:14" ht="9.75" customHeight="1" x14ac:dyDescent="0.25">
      <c r="A22" s="27"/>
      <c r="B22" s="97" t="s">
        <v>53</v>
      </c>
      <c r="C22" s="98" t="s">
        <v>54</v>
      </c>
      <c r="D22" s="66">
        <v>12138439</v>
      </c>
      <c r="E22" s="66">
        <f>D22/D23*100</f>
        <v>79.829585979069734</v>
      </c>
      <c r="F22" s="66">
        <v>15600000</v>
      </c>
      <c r="G22" s="66">
        <f>F22/F23*100</f>
        <v>100</v>
      </c>
      <c r="H22" s="66">
        <f>15600000+29000000</f>
        <v>44600000</v>
      </c>
      <c r="I22" s="66">
        <f>H22/H23*100</f>
        <v>100</v>
      </c>
      <c r="J22" s="66">
        <f t="shared" si="0"/>
        <v>29000000</v>
      </c>
      <c r="K22" s="66">
        <v>29419737</v>
      </c>
      <c r="L22" s="66">
        <f>K22/K23*100</f>
        <v>100</v>
      </c>
      <c r="M22" s="66">
        <f>H22-K22</f>
        <v>15180263</v>
      </c>
      <c r="N22" s="99">
        <f t="shared" si="2"/>
        <v>65.963535874439458</v>
      </c>
    </row>
    <row r="23" spans="1:14" ht="9.75" customHeight="1" x14ac:dyDescent="0.25">
      <c r="A23" s="27"/>
      <c r="B23" s="100"/>
      <c r="C23" s="101" t="s">
        <v>130</v>
      </c>
      <c r="D23" s="81">
        <f>D21+D22</f>
        <v>15205439</v>
      </c>
      <c r="E23" s="81">
        <f t="shared" ref="E23:M23" si="4">E21+E22</f>
        <v>100</v>
      </c>
      <c r="F23" s="81">
        <f t="shared" si="4"/>
        <v>15600000</v>
      </c>
      <c r="G23" s="81">
        <f t="shared" si="4"/>
        <v>100</v>
      </c>
      <c r="H23" s="81">
        <f t="shared" si="4"/>
        <v>44600000</v>
      </c>
      <c r="I23" s="81">
        <f t="shared" si="4"/>
        <v>100</v>
      </c>
      <c r="J23" s="81">
        <f t="shared" si="0"/>
        <v>29000000</v>
      </c>
      <c r="K23" s="81">
        <f t="shared" si="4"/>
        <v>29419737</v>
      </c>
      <c r="L23" s="81">
        <f t="shared" si="4"/>
        <v>100</v>
      </c>
      <c r="M23" s="81">
        <f t="shared" si="4"/>
        <v>15180263</v>
      </c>
      <c r="N23" s="87">
        <f t="shared" si="2"/>
        <v>65.963535874439458</v>
      </c>
    </row>
    <row r="24" spans="1:14" ht="9.75" customHeight="1" x14ac:dyDescent="0.25">
      <c r="A24" s="27"/>
      <c r="B24" s="97" t="s">
        <v>51</v>
      </c>
      <c r="C24" s="98" t="s">
        <v>52</v>
      </c>
      <c r="D24" s="66">
        <v>176344140</v>
      </c>
      <c r="E24" s="66">
        <f>D24/D26*100</f>
        <v>93.64246622785204</v>
      </c>
      <c r="F24" s="66">
        <v>0</v>
      </c>
      <c r="G24" s="66">
        <f>F24/F26*100</f>
        <v>0</v>
      </c>
      <c r="H24" s="66">
        <v>0</v>
      </c>
      <c r="I24" s="66">
        <f>H24/H26*100</f>
        <v>0</v>
      </c>
      <c r="J24" s="66">
        <f t="shared" si="0"/>
        <v>0</v>
      </c>
      <c r="K24" s="69">
        <v>85969130</v>
      </c>
      <c r="L24" s="66">
        <f>K24/K26*100</f>
        <v>100</v>
      </c>
      <c r="M24" s="66">
        <f>H24-K24</f>
        <v>-85969130</v>
      </c>
      <c r="N24" s="99"/>
    </row>
    <row r="25" spans="1:14" ht="9.75" customHeight="1" x14ac:dyDescent="0.25">
      <c r="A25" s="27"/>
      <c r="B25" s="97" t="s">
        <v>53</v>
      </c>
      <c r="C25" s="98" t="s">
        <v>54</v>
      </c>
      <c r="D25" s="66">
        <v>11972280</v>
      </c>
      <c r="E25" s="66">
        <f>D25/D26*100</f>
        <v>6.3575337721479626</v>
      </c>
      <c r="F25" s="66">
        <v>100000000</v>
      </c>
      <c r="G25" s="66">
        <f>F25/F26*100</f>
        <v>100</v>
      </c>
      <c r="H25" s="66">
        <v>100000000</v>
      </c>
      <c r="I25" s="66">
        <f>H25/H26*100</f>
        <v>100</v>
      </c>
      <c r="J25" s="66">
        <f t="shared" si="0"/>
        <v>0</v>
      </c>
      <c r="K25" s="66">
        <v>0</v>
      </c>
      <c r="L25" s="66">
        <f>K25/K26*100</f>
        <v>0</v>
      </c>
      <c r="M25" s="66">
        <f>H25-K25</f>
        <v>100000000</v>
      </c>
      <c r="N25" s="99">
        <f t="shared" si="2"/>
        <v>0</v>
      </c>
    </row>
    <row r="26" spans="1:14" ht="9.75" customHeight="1" x14ac:dyDescent="0.25">
      <c r="A26" s="27"/>
      <c r="B26" s="100"/>
      <c r="C26" s="101" t="s">
        <v>131</v>
      </c>
      <c r="D26" s="81">
        <f>D24+D25</f>
        <v>188316420</v>
      </c>
      <c r="E26" s="81">
        <f t="shared" ref="E26:L26" si="5">E24+E25</f>
        <v>100</v>
      </c>
      <c r="F26" s="81">
        <f t="shared" si="5"/>
        <v>100000000</v>
      </c>
      <c r="G26" s="81">
        <f t="shared" si="5"/>
        <v>100</v>
      </c>
      <c r="H26" s="81">
        <f t="shared" si="5"/>
        <v>100000000</v>
      </c>
      <c r="I26" s="81">
        <f t="shared" si="5"/>
        <v>100</v>
      </c>
      <c r="J26" s="81">
        <f t="shared" si="0"/>
        <v>0</v>
      </c>
      <c r="K26" s="81">
        <f t="shared" si="5"/>
        <v>85969130</v>
      </c>
      <c r="L26" s="81">
        <f t="shared" si="5"/>
        <v>100</v>
      </c>
      <c r="M26" s="81">
        <f>M24+M25</f>
        <v>14030870</v>
      </c>
      <c r="N26" s="87">
        <f t="shared" si="2"/>
        <v>85.969130000000007</v>
      </c>
    </row>
    <row r="27" spans="1:14" ht="9.75" customHeight="1" x14ac:dyDescent="0.25">
      <c r="A27" s="27"/>
      <c r="B27" s="100"/>
      <c r="C27" s="101" t="s">
        <v>132</v>
      </c>
      <c r="D27" s="81">
        <f>D26+D23</f>
        <v>203521859</v>
      </c>
      <c r="E27" s="81"/>
      <c r="F27" s="81">
        <f t="shared" ref="F27:M27" si="6">F26+F23</f>
        <v>115600000</v>
      </c>
      <c r="G27" s="81"/>
      <c r="H27" s="81">
        <f t="shared" si="6"/>
        <v>144600000</v>
      </c>
      <c r="I27" s="81"/>
      <c r="J27" s="81">
        <f t="shared" si="0"/>
        <v>29000000</v>
      </c>
      <c r="K27" s="81">
        <f t="shared" si="6"/>
        <v>115388867</v>
      </c>
      <c r="L27" s="81"/>
      <c r="M27" s="81">
        <f t="shared" si="6"/>
        <v>29211133</v>
      </c>
      <c r="N27" s="87">
        <f t="shared" si="2"/>
        <v>79.798663208852005</v>
      </c>
    </row>
    <row r="28" spans="1:14" ht="9.75" customHeight="1" x14ac:dyDescent="0.25">
      <c r="A28" s="27"/>
      <c r="B28" s="100"/>
      <c r="C28" s="101" t="s">
        <v>133</v>
      </c>
      <c r="D28" s="81">
        <f>D27+D20</f>
        <v>962727076.65999997</v>
      </c>
      <c r="E28" s="81"/>
      <c r="F28" s="81">
        <f t="shared" ref="F28:M28" si="7">F27+F20</f>
        <v>1022100000</v>
      </c>
      <c r="G28" s="81"/>
      <c r="H28" s="81">
        <f t="shared" si="7"/>
        <v>1051750000</v>
      </c>
      <c r="I28" s="81"/>
      <c r="J28" s="81">
        <f t="shared" si="0"/>
        <v>29650000</v>
      </c>
      <c r="K28" s="81">
        <f t="shared" si="7"/>
        <v>623928738</v>
      </c>
      <c r="L28" s="81"/>
      <c r="M28" s="81">
        <f t="shared" si="7"/>
        <v>427821262</v>
      </c>
      <c r="N28" s="87">
        <f>K28/H28*100</f>
        <v>59.322913049679102</v>
      </c>
    </row>
    <row r="29" spans="1:14" ht="9.75" customHeight="1" x14ac:dyDescent="0.25">
      <c r="A29" s="27"/>
      <c r="B29" s="102"/>
      <c r="C29" s="103" t="s">
        <v>134</v>
      </c>
      <c r="D29" s="71">
        <v>9011791</v>
      </c>
      <c r="E29" s="71"/>
      <c r="F29" s="71"/>
      <c r="G29" s="71"/>
      <c r="H29" s="71"/>
      <c r="I29" s="71"/>
      <c r="J29" s="66">
        <f t="shared" si="0"/>
        <v>0</v>
      </c>
      <c r="K29" s="71">
        <v>6055063</v>
      </c>
      <c r="L29" s="71"/>
      <c r="M29" s="71">
        <f>H29-K29</f>
        <v>-6055063</v>
      </c>
      <c r="N29" s="99"/>
    </row>
    <row r="30" spans="1:14" ht="9.75" customHeight="1" x14ac:dyDescent="0.25">
      <c r="A30" s="27"/>
      <c r="B30" s="102"/>
      <c r="C30" s="103" t="s">
        <v>135</v>
      </c>
      <c r="D30" s="71">
        <v>0</v>
      </c>
      <c r="E30" s="71"/>
      <c r="F30" s="71"/>
      <c r="G30" s="71"/>
      <c r="H30" s="71"/>
      <c r="I30" s="71"/>
      <c r="J30" s="66">
        <f t="shared" si="0"/>
        <v>0</v>
      </c>
      <c r="K30" s="71">
        <v>0</v>
      </c>
      <c r="L30" s="71"/>
      <c r="M30" s="71">
        <f>H30-K30</f>
        <v>0</v>
      </c>
      <c r="N30" s="99"/>
    </row>
    <row r="31" spans="1:14" ht="9.75" customHeight="1" thickBot="1" x14ac:dyDescent="0.3">
      <c r="A31" s="27"/>
      <c r="B31" s="100"/>
      <c r="C31" s="101" t="s">
        <v>136</v>
      </c>
      <c r="D31" s="81">
        <f>D29+D30</f>
        <v>9011791</v>
      </c>
      <c r="E31" s="81">
        <f t="shared" ref="E31:M31" si="8">E29+E30</f>
        <v>0</v>
      </c>
      <c r="F31" s="81">
        <f t="shared" si="8"/>
        <v>0</v>
      </c>
      <c r="G31" s="81">
        <f t="shared" si="8"/>
        <v>0</v>
      </c>
      <c r="H31" s="81">
        <f t="shared" si="8"/>
        <v>0</v>
      </c>
      <c r="I31" s="81">
        <f t="shared" si="8"/>
        <v>0</v>
      </c>
      <c r="J31" s="81">
        <f t="shared" si="0"/>
        <v>0</v>
      </c>
      <c r="K31" s="81">
        <f t="shared" si="8"/>
        <v>6055063</v>
      </c>
      <c r="L31" s="81">
        <f t="shared" si="8"/>
        <v>0</v>
      </c>
      <c r="M31" s="81">
        <f t="shared" si="8"/>
        <v>-6055063</v>
      </c>
      <c r="N31" s="87"/>
    </row>
    <row r="32" spans="1:14" ht="9.75" customHeight="1" thickTop="1" x14ac:dyDescent="0.25">
      <c r="A32" s="27"/>
      <c r="B32" s="371" t="s">
        <v>137</v>
      </c>
      <c r="C32" s="371"/>
      <c r="D32" s="61"/>
      <c r="E32" s="104"/>
      <c r="F32" s="61"/>
      <c r="G32" s="104"/>
      <c r="H32" s="61"/>
      <c r="I32" s="104"/>
      <c r="J32" s="66">
        <f t="shared" si="0"/>
        <v>0</v>
      </c>
      <c r="K32" s="61"/>
      <c r="L32" s="104"/>
      <c r="M32" s="61"/>
      <c r="N32" s="99"/>
    </row>
    <row r="33" spans="1:14" ht="9.75" customHeight="1" x14ac:dyDescent="0.25">
      <c r="A33" s="27"/>
      <c r="B33" s="105" t="s">
        <v>35</v>
      </c>
      <c r="C33" s="52" t="s">
        <v>28</v>
      </c>
      <c r="D33" s="48"/>
      <c r="E33" s="49"/>
      <c r="F33" s="48"/>
      <c r="G33" s="49"/>
      <c r="H33" s="48"/>
      <c r="I33" s="49"/>
      <c r="J33" s="66">
        <f t="shared" si="0"/>
        <v>0</v>
      </c>
      <c r="K33" s="48"/>
      <c r="L33" s="49"/>
      <c r="M33" s="48"/>
      <c r="N33" s="99"/>
    </row>
    <row r="34" spans="1:14" ht="9.75" customHeight="1" x14ac:dyDescent="0.25">
      <c r="A34" s="27"/>
      <c r="B34" s="106"/>
      <c r="C34" s="80" t="s">
        <v>138</v>
      </c>
      <c r="D34" s="81">
        <f>D36+D37</f>
        <v>759205217.66000009</v>
      </c>
      <c r="E34" s="81">
        <f t="shared" ref="E34:M34" si="9">E36+E37</f>
        <v>100</v>
      </c>
      <c r="F34" s="81">
        <f t="shared" si="9"/>
        <v>906500000</v>
      </c>
      <c r="G34" s="81">
        <f t="shared" ref="G34:I34" si="10">G36+G37</f>
        <v>100</v>
      </c>
      <c r="H34" s="81">
        <f t="shared" si="9"/>
        <v>907150000</v>
      </c>
      <c r="I34" s="81">
        <f t="shared" si="10"/>
        <v>100</v>
      </c>
      <c r="J34" s="81">
        <f t="shared" si="0"/>
        <v>650000</v>
      </c>
      <c r="K34" s="81">
        <f t="shared" si="9"/>
        <v>508539871</v>
      </c>
      <c r="L34" s="81">
        <f t="shared" si="9"/>
        <v>100</v>
      </c>
      <c r="M34" s="81">
        <f t="shared" si="9"/>
        <v>398610129</v>
      </c>
      <c r="N34" s="87">
        <f t="shared" si="2"/>
        <v>56.059071928567491</v>
      </c>
    </row>
    <row r="35" spans="1:14" ht="9.75" customHeight="1" x14ac:dyDescent="0.25">
      <c r="A35" s="27"/>
      <c r="B35" s="97" t="s">
        <v>139</v>
      </c>
      <c r="C35" s="65" t="s">
        <v>140</v>
      </c>
      <c r="D35" s="66"/>
      <c r="E35" s="66"/>
      <c r="F35" s="66"/>
      <c r="G35" s="66"/>
      <c r="H35" s="66"/>
      <c r="I35" s="66"/>
      <c r="J35" s="66">
        <f t="shared" si="0"/>
        <v>0</v>
      </c>
      <c r="K35" s="66"/>
      <c r="L35" s="66"/>
      <c r="M35" s="66"/>
      <c r="N35" s="99"/>
    </row>
    <row r="36" spans="1:14" ht="9.75" customHeight="1" x14ac:dyDescent="0.25">
      <c r="A36" s="27"/>
      <c r="B36" s="97" t="s">
        <v>141</v>
      </c>
      <c r="C36" s="65" t="s">
        <v>142</v>
      </c>
      <c r="D36" s="66">
        <v>350388939.06</v>
      </c>
      <c r="E36" s="66">
        <f>D36/D34*100</f>
        <v>46.152072049762573</v>
      </c>
      <c r="F36" s="66">
        <v>423420000</v>
      </c>
      <c r="G36" s="66">
        <f>F36/F34*100</f>
        <v>46.709321566464425</v>
      </c>
      <c r="H36" s="66">
        <v>423420000</v>
      </c>
      <c r="I36" s="66">
        <f>H36/H34*100</f>
        <v>46.675852946039797</v>
      </c>
      <c r="J36" s="66">
        <f t="shared" si="0"/>
        <v>0</v>
      </c>
      <c r="K36" s="66">
        <v>235293711</v>
      </c>
      <c r="L36" s="66">
        <f>K36/K34*100</f>
        <v>46.268488356147003</v>
      </c>
      <c r="M36" s="66">
        <f>H36-K36</f>
        <v>188126289</v>
      </c>
      <c r="N36" s="99">
        <f t="shared" si="2"/>
        <v>55.569815077228277</v>
      </c>
    </row>
    <row r="37" spans="1:14" ht="9.75" customHeight="1" x14ac:dyDescent="0.25">
      <c r="A37" s="27"/>
      <c r="B37" s="97" t="s">
        <v>143</v>
      </c>
      <c r="C37" s="65" t="s">
        <v>144</v>
      </c>
      <c r="D37" s="66">
        <v>408816278.60000002</v>
      </c>
      <c r="E37" s="66">
        <f>D37/D34*100</f>
        <v>53.84792795023742</v>
      </c>
      <c r="F37" s="66">
        <v>483080000</v>
      </c>
      <c r="G37" s="66">
        <f>F37/F34*100</f>
        <v>53.290678433535575</v>
      </c>
      <c r="H37" s="66">
        <v>483730000</v>
      </c>
      <c r="I37" s="66">
        <f>H37/H34*100</f>
        <v>53.324147053960203</v>
      </c>
      <c r="J37" s="66">
        <f t="shared" si="0"/>
        <v>650000</v>
      </c>
      <c r="K37" s="66">
        <v>273246160</v>
      </c>
      <c r="L37" s="66">
        <f>K37/K34*100</f>
        <v>53.73151164385299</v>
      </c>
      <c r="M37" s="66">
        <f>H37-K37</f>
        <v>210483840</v>
      </c>
      <c r="N37" s="99">
        <f t="shared" si="2"/>
        <v>56.487329708721809</v>
      </c>
    </row>
    <row r="38" spans="1:14" ht="9.75" customHeight="1" x14ac:dyDescent="0.25">
      <c r="A38" s="27"/>
      <c r="B38" s="106"/>
      <c r="C38" s="80" t="s">
        <v>145</v>
      </c>
      <c r="D38" s="81">
        <f>D45+D50</f>
        <v>203521859</v>
      </c>
      <c r="E38" s="81"/>
      <c r="F38" s="81">
        <f t="shared" ref="F38:M38" si="11">F45+F50</f>
        <v>115600000</v>
      </c>
      <c r="G38" s="81"/>
      <c r="H38" s="81">
        <f t="shared" si="11"/>
        <v>144600000</v>
      </c>
      <c r="I38" s="81"/>
      <c r="J38" s="81">
        <f t="shared" si="0"/>
        <v>29000000</v>
      </c>
      <c r="K38" s="81">
        <f t="shared" si="11"/>
        <v>79966407</v>
      </c>
      <c r="L38" s="81"/>
      <c r="M38" s="81">
        <f t="shared" si="11"/>
        <v>64633593</v>
      </c>
      <c r="N38" s="87">
        <f t="shared" si="2"/>
        <v>55.301802904564312</v>
      </c>
    </row>
    <row r="39" spans="1:14" ht="9.75" customHeight="1" x14ac:dyDescent="0.25">
      <c r="A39" s="27"/>
      <c r="B39" s="97" t="s">
        <v>139</v>
      </c>
      <c r="C39" s="65" t="s">
        <v>140</v>
      </c>
      <c r="D39" s="66"/>
      <c r="E39" s="66"/>
      <c r="F39" s="66"/>
      <c r="G39" s="66"/>
      <c r="H39" s="66"/>
      <c r="I39" s="66"/>
      <c r="J39" s="66">
        <f t="shared" si="0"/>
        <v>0</v>
      </c>
      <c r="K39" s="66"/>
      <c r="L39" s="66"/>
      <c r="M39" s="66"/>
      <c r="N39" s="99"/>
    </row>
    <row r="40" spans="1:14" ht="9.75" customHeight="1" x14ac:dyDescent="0.25">
      <c r="A40" s="27"/>
      <c r="B40" s="97" t="s">
        <v>146</v>
      </c>
      <c r="C40" s="65" t="s">
        <v>147</v>
      </c>
      <c r="D40" s="66">
        <v>371000</v>
      </c>
      <c r="E40" s="66">
        <f>D40/D45*100</f>
        <v>2.4399164009667857</v>
      </c>
      <c r="F40" s="66">
        <v>0</v>
      </c>
      <c r="G40" s="66">
        <f>F40/F45*100</f>
        <v>0</v>
      </c>
      <c r="H40" s="66">
        <v>0</v>
      </c>
      <c r="I40" s="66">
        <f>H40/H45*100</f>
        <v>0</v>
      </c>
      <c r="J40" s="66">
        <f t="shared" si="0"/>
        <v>0</v>
      </c>
      <c r="K40" s="66">
        <v>0</v>
      </c>
      <c r="L40" s="66">
        <f>K40/K45*100</f>
        <v>0</v>
      </c>
      <c r="M40" s="66">
        <f>H40-K40</f>
        <v>0</v>
      </c>
      <c r="N40" s="99"/>
    </row>
    <row r="41" spans="1:14" ht="9.75" customHeight="1" x14ac:dyDescent="0.25">
      <c r="A41" s="27"/>
      <c r="B41" s="97" t="s">
        <v>148</v>
      </c>
      <c r="C41" s="65" t="s">
        <v>149</v>
      </c>
      <c r="D41" s="66">
        <v>3067000</v>
      </c>
      <c r="E41" s="66">
        <f>D41/D45*100</f>
        <v>20.170414020930274</v>
      </c>
      <c r="F41" s="66">
        <v>0</v>
      </c>
      <c r="G41" s="66">
        <f>F41/F45*100</f>
        <v>0</v>
      </c>
      <c r="H41" s="66">
        <v>0</v>
      </c>
      <c r="I41" s="66">
        <f>H41/H45*100</f>
        <v>0</v>
      </c>
      <c r="J41" s="66">
        <f t="shared" si="0"/>
        <v>0</v>
      </c>
      <c r="K41" s="66">
        <v>0</v>
      </c>
      <c r="L41" s="66">
        <f>K41/K45*100</f>
        <v>0</v>
      </c>
      <c r="M41" s="66">
        <f t="shared" ref="M41:M44" si="12">H41-K41</f>
        <v>0</v>
      </c>
      <c r="N41" s="99"/>
    </row>
    <row r="42" spans="1:14" ht="9.75" customHeight="1" x14ac:dyDescent="0.25">
      <c r="A42" s="27"/>
      <c r="B42" s="97" t="s">
        <v>150</v>
      </c>
      <c r="C42" s="65" t="s">
        <v>151</v>
      </c>
      <c r="D42" s="66">
        <v>8203504</v>
      </c>
      <c r="E42" s="66">
        <f>D42/D45*100</f>
        <v>53.951115781662075</v>
      </c>
      <c r="F42" s="66">
        <v>0</v>
      </c>
      <c r="G42" s="66">
        <f>F42/F45*100</f>
        <v>0</v>
      </c>
      <c r="H42" s="66">
        <v>8470000</v>
      </c>
      <c r="I42" s="66">
        <f>H42/H45*100</f>
        <v>18.99103139013453</v>
      </c>
      <c r="J42" s="66">
        <f t="shared" si="0"/>
        <v>8470000</v>
      </c>
      <c r="K42" s="66">
        <v>2160739</v>
      </c>
      <c r="L42" s="66">
        <f>K42/K45*100</f>
        <v>7.3445218086076025</v>
      </c>
      <c r="M42" s="66">
        <f t="shared" si="12"/>
        <v>6309261</v>
      </c>
      <c r="N42" s="99">
        <f t="shared" si="2"/>
        <v>25.510495867768597</v>
      </c>
    </row>
    <row r="43" spans="1:14" ht="9.75" customHeight="1" x14ac:dyDescent="0.25">
      <c r="A43" s="27"/>
      <c r="B43" s="97" t="s">
        <v>267</v>
      </c>
      <c r="C43" s="65" t="s">
        <v>268</v>
      </c>
      <c r="D43" s="66">
        <v>0</v>
      </c>
      <c r="E43" s="66">
        <f>D43/D45*100</f>
        <v>0</v>
      </c>
      <c r="F43" s="66">
        <v>700000</v>
      </c>
      <c r="G43" s="66">
        <f>F43/F45*100</f>
        <v>4.4871794871794872</v>
      </c>
      <c r="H43" s="66">
        <v>700000</v>
      </c>
      <c r="I43" s="66">
        <f>H43/H45*100</f>
        <v>1.5695067264573992</v>
      </c>
      <c r="J43" s="66">
        <f t="shared" si="0"/>
        <v>0</v>
      </c>
      <c r="K43" s="66">
        <v>0</v>
      </c>
      <c r="L43" s="66">
        <f>K43/K45*100</f>
        <v>0</v>
      </c>
      <c r="M43" s="66">
        <f t="shared" si="12"/>
        <v>700000</v>
      </c>
      <c r="N43" s="99">
        <f t="shared" si="2"/>
        <v>0</v>
      </c>
    </row>
    <row r="44" spans="1:14" ht="9.75" customHeight="1" x14ac:dyDescent="0.25">
      <c r="A44" s="27"/>
      <c r="B44" s="97" t="s">
        <v>154</v>
      </c>
      <c r="C44" s="65" t="s">
        <v>155</v>
      </c>
      <c r="D44" s="66">
        <v>3563935</v>
      </c>
      <c r="E44" s="66">
        <f>D44/D45*100</f>
        <v>23.438553796440868</v>
      </c>
      <c r="F44" s="66">
        <v>14900000</v>
      </c>
      <c r="G44" s="66">
        <f>F44/F45*100</f>
        <v>95.512820512820511</v>
      </c>
      <c r="H44" s="66">
        <f>6430000+29000000</f>
        <v>35430000</v>
      </c>
      <c r="I44" s="66">
        <f>H44/H45*100</f>
        <v>79.439461883408072</v>
      </c>
      <c r="J44" s="66">
        <f t="shared" si="0"/>
        <v>20530000</v>
      </c>
      <c r="K44" s="66">
        <v>27258998</v>
      </c>
      <c r="L44" s="66">
        <f>K44/K45*100</f>
        <v>92.65547819139239</v>
      </c>
      <c r="M44" s="66">
        <f t="shared" si="12"/>
        <v>8171002</v>
      </c>
      <c r="N44" s="99">
        <f t="shared" si="2"/>
        <v>76.937617837990402</v>
      </c>
    </row>
    <row r="45" spans="1:14" ht="9.75" customHeight="1" x14ac:dyDescent="0.25">
      <c r="A45" s="27"/>
      <c r="B45" s="106"/>
      <c r="C45" s="80" t="s">
        <v>130</v>
      </c>
      <c r="D45" s="81">
        <f>SUM(D40:D44)</f>
        <v>15205439</v>
      </c>
      <c r="E45" s="81">
        <f t="shared" ref="E45:M45" si="13">SUM(E40:E44)</f>
        <v>100.00000000000001</v>
      </c>
      <c r="F45" s="81">
        <f t="shared" si="13"/>
        <v>15600000</v>
      </c>
      <c r="G45" s="81">
        <f t="shared" si="13"/>
        <v>100</v>
      </c>
      <c r="H45" s="81">
        <f t="shared" si="13"/>
        <v>44600000</v>
      </c>
      <c r="I45" s="81">
        <f t="shared" si="13"/>
        <v>100</v>
      </c>
      <c r="J45" s="81">
        <f t="shared" si="0"/>
        <v>29000000</v>
      </c>
      <c r="K45" s="81">
        <f t="shared" si="13"/>
        <v>29419737</v>
      </c>
      <c r="L45" s="81">
        <f t="shared" si="13"/>
        <v>100</v>
      </c>
      <c r="M45" s="81">
        <f t="shared" si="13"/>
        <v>15180263</v>
      </c>
      <c r="N45" s="87">
        <f t="shared" si="2"/>
        <v>65.963535874439458</v>
      </c>
    </row>
    <row r="46" spans="1:14" ht="9.75" customHeight="1" x14ac:dyDescent="0.25">
      <c r="A46" s="27"/>
      <c r="B46" s="97" t="s">
        <v>139</v>
      </c>
      <c r="C46" s="65" t="s">
        <v>140</v>
      </c>
      <c r="D46" s="66"/>
      <c r="E46" s="66"/>
      <c r="F46" s="66"/>
      <c r="G46" s="66"/>
      <c r="H46" s="66"/>
      <c r="I46" s="66"/>
      <c r="J46" s="66">
        <f t="shared" si="0"/>
        <v>0</v>
      </c>
      <c r="K46" s="66"/>
      <c r="L46" s="66"/>
      <c r="M46" s="66"/>
      <c r="N46" s="99"/>
    </row>
    <row r="47" spans="1:14" ht="9.75" customHeight="1" x14ac:dyDescent="0.25">
      <c r="A47" s="27"/>
      <c r="B47" s="97" t="s">
        <v>156</v>
      </c>
      <c r="C47" s="65" t="s">
        <v>157</v>
      </c>
      <c r="D47" s="66">
        <v>55109000</v>
      </c>
      <c r="E47" s="66">
        <f>D47/D50*100</f>
        <v>29.26404399573866</v>
      </c>
      <c r="F47" s="66">
        <v>0</v>
      </c>
      <c r="G47" s="66">
        <f>F47/F50*100</f>
        <v>0</v>
      </c>
      <c r="H47" s="66">
        <v>0</v>
      </c>
      <c r="I47" s="66">
        <f>H47/H50*100</f>
        <v>0</v>
      </c>
      <c r="J47" s="66">
        <f t="shared" si="0"/>
        <v>0</v>
      </c>
      <c r="K47" s="66">
        <v>17590000</v>
      </c>
      <c r="L47" s="66">
        <f>K47/K50*100</f>
        <v>34.799522896364884</v>
      </c>
      <c r="M47" s="66">
        <f>H47-K47</f>
        <v>-17590000</v>
      </c>
      <c r="N47" s="99"/>
    </row>
    <row r="48" spans="1:14" ht="9.75" customHeight="1" x14ac:dyDescent="0.25">
      <c r="A48" s="27"/>
      <c r="B48" s="97" t="s">
        <v>158</v>
      </c>
      <c r="C48" s="65" t="s">
        <v>159</v>
      </c>
      <c r="D48" s="66">
        <v>92826520</v>
      </c>
      <c r="E48" s="66">
        <f>D48/D50*100</f>
        <v>49.292844458279319</v>
      </c>
      <c r="F48" s="66">
        <v>100000000</v>
      </c>
      <c r="G48" s="66">
        <f>F48/F50*100</f>
        <v>100</v>
      </c>
      <c r="H48" s="66">
        <v>100000000</v>
      </c>
      <c r="I48" s="66">
        <f>H48/H50*100</f>
        <v>100</v>
      </c>
      <c r="J48" s="66">
        <f t="shared" si="0"/>
        <v>0</v>
      </c>
      <c r="K48" s="66">
        <v>7468570</v>
      </c>
      <c r="L48" s="66">
        <f>K48/K50*100</f>
        <v>14.775592536560767</v>
      </c>
      <c r="M48" s="66">
        <f t="shared" ref="M48:M49" si="14">H48-K48</f>
        <v>92531430</v>
      </c>
      <c r="N48" s="99">
        <f>K48/H48*100</f>
        <v>7.4685699999999997</v>
      </c>
    </row>
    <row r="49" spans="1:14" ht="9.75" customHeight="1" x14ac:dyDescent="0.25">
      <c r="A49" s="27"/>
      <c r="B49" s="97" t="s">
        <v>160</v>
      </c>
      <c r="C49" s="65" t="s">
        <v>161</v>
      </c>
      <c r="D49" s="66">
        <v>40380900</v>
      </c>
      <c r="E49" s="66">
        <f>D49/D50*100</f>
        <v>21.443111545982024</v>
      </c>
      <c r="F49" s="66">
        <v>0</v>
      </c>
      <c r="G49" s="66">
        <f>F49/F50*100</f>
        <v>0</v>
      </c>
      <c r="H49" s="66">
        <v>0</v>
      </c>
      <c r="I49" s="66">
        <f>H49/H50*100</f>
        <v>0</v>
      </c>
      <c r="J49" s="66">
        <f t="shared" si="0"/>
        <v>0</v>
      </c>
      <c r="K49" s="66">
        <v>25488100</v>
      </c>
      <c r="L49" s="66">
        <f>K49/K50*100</f>
        <v>50.424884567074344</v>
      </c>
      <c r="M49" s="66">
        <f t="shared" si="14"/>
        <v>-25488100</v>
      </c>
      <c r="N49" s="99"/>
    </row>
    <row r="50" spans="1:14" ht="9.75" customHeight="1" x14ac:dyDescent="0.25">
      <c r="A50" s="27"/>
      <c r="B50" s="106"/>
      <c r="C50" s="80" t="s">
        <v>131</v>
      </c>
      <c r="D50" s="81">
        <f>SUM(D47:D49)</f>
        <v>188316420</v>
      </c>
      <c r="E50" s="81">
        <f t="shared" ref="E50:M50" si="15">SUM(E47:E49)</f>
        <v>100</v>
      </c>
      <c r="F50" s="81">
        <f t="shared" si="15"/>
        <v>100000000</v>
      </c>
      <c r="G50" s="81">
        <f t="shared" si="15"/>
        <v>100</v>
      </c>
      <c r="H50" s="81">
        <f t="shared" si="15"/>
        <v>100000000</v>
      </c>
      <c r="I50" s="81">
        <f t="shared" si="15"/>
        <v>100</v>
      </c>
      <c r="J50" s="81">
        <f t="shared" si="0"/>
        <v>0</v>
      </c>
      <c r="K50" s="81">
        <f t="shared" si="15"/>
        <v>50546670</v>
      </c>
      <c r="L50" s="81">
        <f t="shared" si="15"/>
        <v>100</v>
      </c>
      <c r="M50" s="81">
        <f t="shared" si="15"/>
        <v>49453330</v>
      </c>
      <c r="N50" s="87">
        <f>K50/H50*100</f>
        <v>50.546670000000006</v>
      </c>
    </row>
    <row r="51" spans="1:14" ht="9.75" customHeight="1" x14ac:dyDescent="0.25">
      <c r="A51" s="27"/>
      <c r="B51" s="106"/>
      <c r="C51" s="80" t="s">
        <v>162</v>
      </c>
      <c r="D51" s="81">
        <f>D52</f>
        <v>9011791</v>
      </c>
      <c r="E51" s="81"/>
      <c r="F51" s="81"/>
      <c r="G51" s="81"/>
      <c r="H51" s="81"/>
      <c r="I51" s="81"/>
      <c r="J51" s="81">
        <f t="shared" si="0"/>
        <v>0</v>
      </c>
      <c r="K51" s="81">
        <f>K52</f>
        <v>6055063</v>
      </c>
      <c r="L51" s="81"/>
      <c r="M51" s="81"/>
      <c r="N51" s="87"/>
    </row>
    <row r="52" spans="1:14" ht="9.75" customHeight="1" x14ac:dyDescent="0.25">
      <c r="A52" s="27"/>
      <c r="B52" s="97"/>
      <c r="C52" s="68" t="s">
        <v>163</v>
      </c>
      <c r="D52" s="71">
        <f>D54</f>
        <v>9011791</v>
      </c>
      <c r="E52" s="71"/>
      <c r="F52" s="71"/>
      <c r="G52" s="71"/>
      <c r="H52" s="71"/>
      <c r="I52" s="71"/>
      <c r="J52" s="66">
        <f t="shared" si="0"/>
        <v>0</v>
      </c>
      <c r="K52" s="71">
        <f>K54</f>
        <v>6055063</v>
      </c>
      <c r="L52" s="71"/>
      <c r="M52" s="71"/>
      <c r="N52" s="99"/>
    </row>
    <row r="53" spans="1:14" ht="9.75" customHeight="1" x14ac:dyDescent="0.25">
      <c r="A53" s="27"/>
      <c r="B53" s="97" t="s">
        <v>139</v>
      </c>
      <c r="C53" s="65" t="s">
        <v>140</v>
      </c>
      <c r="D53" s="66"/>
      <c r="E53" s="66"/>
      <c r="F53" s="66"/>
      <c r="G53" s="66"/>
      <c r="H53" s="66"/>
      <c r="I53" s="66"/>
      <c r="J53" s="66">
        <f t="shared" si="0"/>
        <v>0</v>
      </c>
      <c r="K53" s="66"/>
      <c r="L53" s="66"/>
      <c r="M53" s="66"/>
      <c r="N53" s="99"/>
    </row>
    <row r="54" spans="1:14" ht="9.75" customHeight="1" x14ac:dyDescent="0.25">
      <c r="A54" s="27"/>
      <c r="B54" s="97" t="s">
        <v>141</v>
      </c>
      <c r="C54" s="65" t="s">
        <v>142</v>
      </c>
      <c r="D54" s="66">
        <v>9011791</v>
      </c>
      <c r="E54" s="66"/>
      <c r="F54" s="66"/>
      <c r="G54" s="66"/>
      <c r="H54" s="66"/>
      <c r="I54" s="66"/>
      <c r="J54" s="66">
        <f t="shared" si="0"/>
        <v>0</v>
      </c>
      <c r="K54" s="66">
        <v>6055063</v>
      </c>
      <c r="L54" s="66"/>
      <c r="M54" s="66"/>
      <c r="N54" s="99"/>
    </row>
    <row r="55" spans="1:14" ht="9.75" customHeight="1" x14ac:dyDescent="0.25">
      <c r="A55" s="27"/>
      <c r="B55" s="97" t="s">
        <v>139</v>
      </c>
      <c r="C55" s="65" t="s">
        <v>140</v>
      </c>
      <c r="D55" s="66"/>
      <c r="E55" s="66"/>
      <c r="F55" s="66"/>
      <c r="G55" s="66"/>
      <c r="H55" s="66"/>
      <c r="I55" s="66"/>
      <c r="J55" s="66">
        <f t="shared" si="0"/>
        <v>0</v>
      </c>
      <c r="K55" s="66"/>
      <c r="L55" s="66"/>
      <c r="M55" s="66"/>
      <c r="N55" s="99"/>
    </row>
    <row r="56" spans="1:14" ht="13.5" customHeight="1" x14ac:dyDescent="0.25">
      <c r="A56" s="27"/>
      <c r="B56" s="106"/>
      <c r="C56" s="80" t="s">
        <v>136</v>
      </c>
      <c r="D56" s="81">
        <f>D51+D38+D34</f>
        <v>971738867.66000009</v>
      </c>
      <c r="E56" s="81"/>
      <c r="F56" s="81">
        <f t="shared" ref="F56:M56" si="16">F51+F38+F34</f>
        <v>1022100000</v>
      </c>
      <c r="G56" s="81"/>
      <c r="H56" s="81">
        <f t="shared" si="16"/>
        <v>1051750000</v>
      </c>
      <c r="I56" s="81"/>
      <c r="J56" s="81">
        <f t="shared" si="0"/>
        <v>29650000</v>
      </c>
      <c r="K56" s="81">
        <f t="shared" si="16"/>
        <v>594561341</v>
      </c>
      <c r="L56" s="81"/>
      <c r="M56" s="81">
        <f t="shared" si="16"/>
        <v>463243722</v>
      </c>
      <c r="N56" s="87">
        <f>K56/H56*100</f>
        <v>56.530671832659849</v>
      </c>
    </row>
    <row r="57" spans="1:14" ht="6" customHeight="1" x14ac:dyDescent="0.25">
      <c r="A57" s="27"/>
      <c r="B57" s="28"/>
      <c r="C57" s="27"/>
      <c r="D57" s="27"/>
      <c r="E57" s="27"/>
      <c r="F57" s="27"/>
      <c r="G57" s="27"/>
      <c r="H57" s="27"/>
      <c r="I57" s="27"/>
      <c r="J57" s="27"/>
      <c r="K57" s="107"/>
      <c r="L57" s="27"/>
      <c r="M57" s="27"/>
      <c r="N57" s="27"/>
    </row>
    <row r="58" spans="1:14" ht="20.25" customHeight="1" x14ac:dyDescent="0.25">
      <c r="A58" s="27"/>
      <c r="B58" s="354" t="s">
        <v>164</v>
      </c>
      <c r="C58" s="39" t="s">
        <v>62</v>
      </c>
      <c r="D58" s="354" t="s">
        <v>61</v>
      </c>
      <c r="E58" s="354"/>
      <c r="F58" s="39" t="s">
        <v>62</v>
      </c>
      <c r="G58" s="355"/>
      <c r="H58" s="355"/>
      <c r="I58" s="27"/>
      <c r="J58" s="27"/>
      <c r="K58" s="27"/>
      <c r="L58" s="27"/>
      <c r="M58" s="27"/>
      <c r="N58" s="27"/>
    </row>
    <row r="59" spans="1:14" ht="20.25" customHeight="1" x14ac:dyDescent="0.25">
      <c r="A59" s="27"/>
      <c r="B59" s="354"/>
      <c r="C59" s="39" t="s">
        <v>63</v>
      </c>
      <c r="D59" s="354"/>
      <c r="E59" s="354"/>
      <c r="F59" s="39" t="s">
        <v>63</v>
      </c>
      <c r="G59" s="355"/>
      <c r="H59" s="355"/>
      <c r="I59" s="27"/>
      <c r="J59" s="27"/>
      <c r="K59" s="27"/>
      <c r="L59" s="27"/>
      <c r="M59" s="27"/>
      <c r="N59" s="27"/>
    </row>
    <row r="60" spans="1:14" ht="20.25" customHeight="1" x14ac:dyDescent="0.25">
      <c r="A60" s="27"/>
      <c r="B60" s="354"/>
      <c r="C60" s="39" t="s">
        <v>64</v>
      </c>
      <c r="D60" s="354"/>
      <c r="E60" s="354"/>
      <c r="F60" s="39" t="s">
        <v>64</v>
      </c>
      <c r="G60" s="355"/>
      <c r="H60" s="355"/>
      <c r="I60" s="27"/>
      <c r="J60" s="27"/>
      <c r="K60" s="27"/>
      <c r="L60" s="27"/>
      <c r="M60" s="27"/>
      <c r="N60" s="27"/>
    </row>
    <row r="61" spans="1:14" x14ac:dyDescent="0.25">
      <c r="I61" s="27"/>
      <c r="J61" s="27"/>
      <c r="K61" s="27"/>
      <c r="L61" s="27"/>
      <c r="M61" s="27"/>
    </row>
  </sheetData>
  <mergeCells count="23">
    <mergeCell ref="M8:M9"/>
    <mergeCell ref="N8:N9"/>
    <mergeCell ref="C6:E6"/>
    <mergeCell ref="F6:G6"/>
    <mergeCell ref="G58:H58"/>
    <mergeCell ref="H6:N6"/>
    <mergeCell ref="B7:C10"/>
    <mergeCell ref="D7:N7"/>
    <mergeCell ref="F8:G8"/>
    <mergeCell ref="H8:I8"/>
    <mergeCell ref="K8:L8"/>
    <mergeCell ref="G59:H59"/>
    <mergeCell ref="B11:C11"/>
    <mergeCell ref="B32:C32"/>
    <mergeCell ref="B58:B60"/>
    <mergeCell ref="D58:E60"/>
    <mergeCell ref="G60:H60"/>
    <mergeCell ref="B2:N2"/>
    <mergeCell ref="B3:N3"/>
    <mergeCell ref="B4:B5"/>
    <mergeCell ref="C4:E5"/>
    <mergeCell ref="F4:G5"/>
    <mergeCell ref="H4:N5"/>
  </mergeCells>
  <pageMargins left="0.17" right="0.17" top="0.17" bottom="0.17" header="0.17" footer="0.17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34"/>
  <sheetViews>
    <sheetView topLeftCell="A7" workbookViewId="0">
      <selection activeCell="K38" sqref="K38"/>
    </sheetView>
  </sheetViews>
  <sheetFormatPr defaultColWidth="9.140625" defaultRowHeight="15" x14ac:dyDescent="0.25"/>
  <cols>
    <col min="1" max="1" width="3.28515625" style="2" customWidth="1"/>
    <col min="2" max="2" width="0.140625" style="2" customWidth="1"/>
    <col min="3" max="3" width="9" style="2" customWidth="1"/>
    <col min="4" max="4" width="1.28515625" style="2" customWidth="1"/>
    <col min="5" max="5" width="7.85546875" style="2" customWidth="1"/>
    <col min="6" max="6" width="19.28515625" style="2" customWidth="1"/>
    <col min="7" max="7" width="8.140625" style="2" customWidth="1"/>
    <col min="8" max="8" width="18.85546875" style="2" customWidth="1"/>
    <col min="9" max="9" width="11.7109375" style="2" customWidth="1"/>
    <col min="10" max="10" width="13.28515625" style="2" customWidth="1"/>
    <col min="11" max="18" width="11.28515625" style="2" customWidth="1"/>
    <col min="19" max="19" width="0.140625" style="2" customWidth="1"/>
    <col min="20" max="21" width="11.28515625" style="2" customWidth="1"/>
    <col min="22" max="16384" width="9.140625" style="2"/>
  </cols>
  <sheetData>
    <row r="1" spans="1:21" ht="18" customHeight="1" x14ac:dyDescent="0.25">
      <c r="A1" s="1"/>
      <c r="B1" s="1"/>
      <c r="C1" s="1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1" customHeight="1" x14ac:dyDescent="0.25">
      <c r="A2" s="1"/>
      <c r="B2" s="1"/>
      <c r="C2" s="356" t="s">
        <v>165</v>
      </c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1"/>
      <c r="U2" s="1"/>
    </row>
    <row r="3" spans="1:21" ht="15" customHeight="1" thickBot="1" x14ac:dyDescent="0.3">
      <c r="A3" s="1"/>
      <c r="B3" s="1"/>
      <c r="C3" s="358" t="s">
        <v>272</v>
      </c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</row>
    <row r="4" spans="1:21" ht="15" customHeight="1" thickTop="1" thickBot="1" x14ac:dyDescent="0.3">
      <c r="A4" s="359"/>
      <c r="B4" s="359"/>
      <c r="C4" s="383" t="s">
        <v>66</v>
      </c>
      <c r="D4" s="389" t="s">
        <v>27</v>
      </c>
      <c r="E4" s="389"/>
      <c r="F4" s="389" t="s">
        <v>102</v>
      </c>
      <c r="G4" s="389" t="s">
        <v>67</v>
      </c>
      <c r="H4" s="391" t="s">
        <v>68</v>
      </c>
      <c r="I4" s="389" t="s">
        <v>8</v>
      </c>
      <c r="J4" s="389" t="s">
        <v>69</v>
      </c>
      <c r="K4" s="394" t="s">
        <v>70</v>
      </c>
      <c r="L4" s="394"/>
      <c r="M4" s="394"/>
      <c r="N4" s="394"/>
      <c r="O4" s="394"/>
      <c r="P4" s="394"/>
      <c r="Q4" s="394"/>
      <c r="R4" s="394"/>
      <c r="S4" s="394"/>
      <c r="T4" s="394"/>
      <c r="U4" s="394"/>
    </row>
    <row r="5" spans="1:21" ht="51" customHeight="1" thickTop="1" thickBot="1" x14ac:dyDescent="0.3">
      <c r="A5" s="359"/>
      <c r="B5" s="359"/>
      <c r="C5" s="383"/>
      <c r="D5" s="389"/>
      <c r="E5" s="389"/>
      <c r="F5" s="389"/>
      <c r="G5" s="389"/>
      <c r="H5" s="391"/>
      <c r="I5" s="389"/>
      <c r="J5" s="389"/>
      <c r="K5" s="12" t="s">
        <v>51</v>
      </c>
      <c r="L5" s="12" t="s">
        <v>53</v>
      </c>
      <c r="M5" s="12" t="s">
        <v>36</v>
      </c>
      <c r="N5" s="12" t="s">
        <v>38</v>
      </c>
      <c r="O5" s="12" t="s">
        <v>40</v>
      </c>
      <c r="P5" s="12" t="s">
        <v>42</v>
      </c>
      <c r="Q5" s="12" t="s">
        <v>44</v>
      </c>
      <c r="R5" s="12" t="s">
        <v>46</v>
      </c>
      <c r="S5" s="392" t="s">
        <v>48</v>
      </c>
      <c r="T5" s="392"/>
      <c r="U5" s="13" t="s">
        <v>71</v>
      </c>
    </row>
    <row r="6" spans="1:21" ht="33" customHeight="1" thickTop="1" thickBot="1" x14ac:dyDescent="0.3">
      <c r="A6" s="1"/>
      <c r="B6" s="1"/>
      <c r="C6" s="384"/>
      <c r="D6" s="390"/>
      <c r="E6" s="390"/>
      <c r="F6" s="390"/>
      <c r="G6" s="390"/>
      <c r="H6" s="357"/>
      <c r="I6" s="205" t="s">
        <v>72</v>
      </c>
      <c r="J6" s="390"/>
      <c r="K6" s="233" t="s">
        <v>166</v>
      </c>
      <c r="L6" s="233" t="s">
        <v>167</v>
      </c>
      <c r="M6" s="233" t="s">
        <v>75</v>
      </c>
      <c r="N6" s="233" t="s">
        <v>168</v>
      </c>
      <c r="O6" s="233" t="s">
        <v>169</v>
      </c>
      <c r="P6" s="233" t="s">
        <v>170</v>
      </c>
      <c r="Q6" s="233" t="s">
        <v>171</v>
      </c>
      <c r="R6" s="233" t="s">
        <v>172</v>
      </c>
      <c r="S6" s="385" t="s">
        <v>81</v>
      </c>
      <c r="T6" s="385"/>
      <c r="U6" s="207" t="s">
        <v>71</v>
      </c>
    </row>
    <row r="7" spans="1:21" ht="15" customHeight="1" x14ac:dyDescent="0.25">
      <c r="A7" s="1"/>
      <c r="B7" s="1"/>
      <c r="C7" s="176" t="s">
        <v>5</v>
      </c>
      <c r="D7" s="386" t="s">
        <v>29</v>
      </c>
      <c r="E7" s="386"/>
      <c r="F7" s="178" t="s">
        <v>30</v>
      </c>
      <c r="G7" s="177" t="s">
        <v>82</v>
      </c>
      <c r="H7" s="208" t="s">
        <v>83</v>
      </c>
      <c r="I7" s="177">
        <v>2025</v>
      </c>
      <c r="J7" s="178" t="s">
        <v>84</v>
      </c>
      <c r="K7" s="209">
        <v>0</v>
      </c>
      <c r="L7" s="209">
        <v>15600000</v>
      </c>
      <c r="M7" s="209">
        <v>634007000</v>
      </c>
      <c r="N7" s="209">
        <v>109143000</v>
      </c>
      <c r="O7" s="209">
        <v>116477000</v>
      </c>
      <c r="P7" s="209">
        <v>0</v>
      </c>
      <c r="Q7" s="209">
        <v>1570000</v>
      </c>
      <c r="R7" s="209">
        <v>0</v>
      </c>
      <c r="S7" s="387">
        <v>0</v>
      </c>
      <c r="T7" s="388"/>
      <c r="U7" s="210">
        <f>SUM(K7:T7)</f>
        <v>876797000</v>
      </c>
    </row>
    <row r="8" spans="1:21" ht="15" customHeight="1" x14ac:dyDescent="0.25">
      <c r="A8" s="1"/>
      <c r="B8" s="1"/>
      <c r="C8" s="181" t="s">
        <v>5</v>
      </c>
      <c r="D8" s="380" t="s">
        <v>29</v>
      </c>
      <c r="E8" s="380"/>
      <c r="F8" s="16" t="s">
        <v>30</v>
      </c>
      <c r="G8" s="138" t="s">
        <v>82</v>
      </c>
      <c r="H8" s="15" t="s">
        <v>83</v>
      </c>
      <c r="I8" s="138">
        <v>2025</v>
      </c>
      <c r="J8" s="16" t="s">
        <v>85</v>
      </c>
      <c r="K8" s="109">
        <v>0</v>
      </c>
      <c r="L8" s="109">
        <v>36130000</v>
      </c>
      <c r="M8" s="109">
        <v>634007000</v>
      </c>
      <c r="N8" s="109">
        <v>109143000</v>
      </c>
      <c r="O8" s="109">
        <v>115977000</v>
      </c>
      <c r="P8" s="109">
        <v>0</v>
      </c>
      <c r="Q8" s="109">
        <v>1570000</v>
      </c>
      <c r="R8" s="109">
        <v>0</v>
      </c>
      <c r="S8" s="381">
        <v>1150000</v>
      </c>
      <c r="T8" s="382"/>
      <c r="U8" s="211">
        <f t="shared" ref="U8:U29" si="0">SUM(K8:T8)</f>
        <v>897977000</v>
      </c>
    </row>
    <row r="9" spans="1:21" ht="15" customHeight="1" x14ac:dyDescent="0.25">
      <c r="A9" s="1"/>
      <c r="B9" s="1"/>
      <c r="C9" s="181" t="s">
        <v>5</v>
      </c>
      <c r="D9" s="380" t="s">
        <v>29</v>
      </c>
      <c r="E9" s="380"/>
      <c r="F9" s="16" t="s">
        <v>30</v>
      </c>
      <c r="G9" s="138" t="s">
        <v>82</v>
      </c>
      <c r="H9" s="15" t="s">
        <v>83</v>
      </c>
      <c r="I9" s="138">
        <v>2025</v>
      </c>
      <c r="J9" s="16" t="s">
        <v>86</v>
      </c>
      <c r="K9" s="109">
        <v>0</v>
      </c>
      <c r="L9" s="109">
        <v>27258998</v>
      </c>
      <c r="M9" s="109">
        <v>347259194</v>
      </c>
      <c r="N9" s="109">
        <v>60590939</v>
      </c>
      <c r="O9" s="109">
        <v>66358839</v>
      </c>
      <c r="P9" s="109">
        <v>0</v>
      </c>
      <c r="Q9" s="109">
        <v>294000</v>
      </c>
      <c r="R9" s="109">
        <v>0</v>
      </c>
      <c r="S9" s="381">
        <v>780918</v>
      </c>
      <c r="T9" s="382"/>
      <c r="U9" s="211">
        <f t="shared" si="0"/>
        <v>502542888</v>
      </c>
    </row>
    <row r="10" spans="1:21" ht="15" customHeight="1" x14ac:dyDescent="0.25">
      <c r="A10" s="1"/>
      <c r="B10" s="1"/>
      <c r="C10" s="181" t="s">
        <v>5</v>
      </c>
      <c r="D10" s="380" t="s">
        <v>29</v>
      </c>
      <c r="E10" s="380"/>
      <c r="F10" s="16" t="s">
        <v>30</v>
      </c>
      <c r="G10" s="138" t="s">
        <v>82</v>
      </c>
      <c r="H10" s="15" t="s">
        <v>83</v>
      </c>
      <c r="I10" s="138">
        <v>2025</v>
      </c>
      <c r="J10" s="16" t="s">
        <v>87</v>
      </c>
      <c r="K10" s="109">
        <v>0</v>
      </c>
      <c r="L10" s="109">
        <v>5280000</v>
      </c>
      <c r="M10" s="109">
        <v>0</v>
      </c>
      <c r="N10" s="109">
        <v>0</v>
      </c>
      <c r="O10" s="109">
        <v>11392610</v>
      </c>
      <c r="P10" s="109">
        <v>0</v>
      </c>
      <c r="Q10" s="109">
        <v>0</v>
      </c>
      <c r="R10" s="109">
        <v>0</v>
      </c>
      <c r="S10" s="381">
        <v>0</v>
      </c>
      <c r="T10" s="382"/>
      <c r="U10" s="211">
        <f t="shared" si="0"/>
        <v>16672610</v>
      </c>
    </row>
    <row r="11" spans="1:21" ht="15" customHeight="1" x14ac:dyDescent="0.25">
      <c r="A11" s="1"/>
      <c r="B11" s="1"/>
      <c r="C11" s="181" t="s">
        <v>5</v>
      </c>
      <c r="D11" s="380" t="s">
        <v>29</v>
      </c>
      <c r="E11" s="380"/>
      <c r="F11" s="16" t="s">
        <v>30</v>
      </c>
      <c r="G11" s="138" t="s">
        <v>88</v>
      </c>
      <c r="H11" s="15" t="s">
        <v>89</v>
      </c>
      <c r="I11" s="138">
        <v>2025</v>
      </c>
      <c r="J11" s="16" t="s">
        <v>84</v>
      </c>
      <c r="K11" s="109">
        <v>0</v>
      </c>
      <c r="L11" s="109">
        <v>100000000</v>
      </c>
      <c r="M11" s="109">
        <v>0</v>
      </c>
      <c r="N11" s="109">
        <v>0</v>
      </c>
      <c r="O11" s="109">
        <v>0</v>
      </c>
      <c r="P11" s="109">
        <v>0</v>
      </c>
      <c r="Q11" s="109">
        <v>0</v>
      </c>
      <c r="R11" s="109">
        <v>0</v>
      </c>
      <c r="S11" s="381">
        <v>0</v>
      </c>
      <c r="T11" s="382"/>
      <c r="U11" s="211">
        <f t="shared" si="0"/>
        <v>100000000</v>
      </c>
    </row>
    <row r="12" spans="1:21" ht="15" customHeight="1" x14ac:dyDescent="0.25">
      <c r="A12" s="1"/>
      <c r="B12" s="1"/>
      <c r="C12" s="181" t="s">
        <v>5</v>
      </c>
      <c r="D12" s="380" t="s">
        <v>29</v>
      </c>
      <c r="E12" s="380"/>
      <c r="F12" s="16" t="s">
        <v>30</v>
      </c>
      <c r="G12" s="138" t="s">
        <v>88</v>
      </c>
      <c r="H12" s="15" t="s">
        <v>89</v>
      </c>
      <c r="I12" s="138">
        <v>2025</v>
      </c>
      <c r="J12" s="16" t="s">
        <v>85</v>
      </c>
      <c r="K12" s="109">
        <v>0</v>
      </c>
      <c r="L12" s="109">
        <v>100000000</v>
      </c>
      <c r="M12" s="109">
        <v>0</v>
      </c>
      <c r="N12" s="109">
        <v>0</v>
      </c>
      <c r="O12" s="109">
        <v>0</v>
      </c>
      <c r="P12" s="109">
        <v>0</v>
      </c>
      <c r="Q12" s="109">
        <v>0</v>
      </c>
      <c r="R12" s="109">
        <v>0</v>
      </c>
      <c r="S12" s="381">
        <v>0</v>
      </c>
      <c r="T12" s="382"/>
      <c r="U12" s="211">
        <f t="shared" si="0"/>
        <v>100000000</v>
      </c>
    </row>
    <row r="13" spans="1:21" ht="15" customHeight="1" x14ac:dyDescent="0.25">
      <c r="A13" s="1"/>
      <c r="B13" s="1"/>
      <c r="C13" s="181" t="s">
        <v>5</v>
      </c>
      <c r="D13" s="380" t="s">
        <v>29</v>
      </c>
      <c r="E13" s="380"/>
      <c r="F13" s="16" t="s">
        <v>30</v>
      </c>
      <c r="G13" s="138" t="s">
        <v>88</v>
      </c>
      <c r="H13" s="15" t="s">
        <v>89</v>
      </c>
      <c r="I13" s="138">
        <v>2025</v>
      </c>
      <c r="J13" s="16" t="s">
        <v>86</v>
      </c>
      <c r="K13" s="141">
        <v>50546670</v>
      </c>
      <c r="L13" s="109">
        <v>0</v>
      </c>
      <c r="M13" s="109">
        <v>0</v>
      </c>
      <c r="N13" s="109">
        <v>0</v>
      </c>
      <c r="O13" s="109">
        <v>0</v>
      </c>
      <c r="P13" s="109">
        <v>0</v>
      </c>
      <c r="Q13" s="109">
        <v>0</v>
      </c>
      <c r="R13" s="109">
        <v>0</v>
      </c>
      <c r="S13" s="381">
        <v>0</v>
      </c>
      <c r="T13" s="382"/>
      <c r="U13" s="211">
        <f t="shared" si="0"/>
        <v>50546670</v>
      </c>
    </row>
    <row r="14" spans="1:21" ht="15" customHeight="1" x14ac:dyDescent="0.25">
      <c r="A14" s="1"/>
      <c r="B14" s="1"/>
      <c r="C14" s="181" t="s">
        <v>5</v>
      </c>
      <c r="D14" s="380" t="s">
        <v>29</v>
      </c>
      <c r="E14" s="380"/>
      <c r="F14" s="16" t="s">
        <v>30</v>
      </c>
      <c r="G14" s="138" t="s">
        <v>88</v>
      </c>
      <c r="H14" s="15" t="s">
        <v>89</v>
      </c>
      <c r="I14" s="138">
        <v>2025</v>
      </c>
      <c r="J14" s="16" t="s">
        <v>87</v>
      </c>
      <c r="K14" s="109">
        <v>0</v>
      </c>
      <c r="L14" s="109">
        <v>0</v>
      </c>
      <c r="M14" s="109">
        <v>0</v>
      </c>
      <c r="N14" s="109">
        <v>0</v>
      </c>
      <c r="O14" s="109">
        <v>0</v>
      </c>
      <c r="P14" s="109">
        <v>0</v>
      </c>
      <c r="Q14" s="109">
        <v>0</v>
      </c>
      <c r="R14" s="109">
        <v>0</v>
      </c>
      <c r="S14" s="381">
        <v>0</v>
      </c>
      <c r="T14" s="382"/>
      <c r="U14" s="211">
        <f t="shared" si="0"/>
        <v>0</v>
      </c>
    </row>
    <row r="15" spans="1:21" ht="15" customHeight="1" x14ac:dyDescent="0.25">
      <c r="A15" s="1"/>
      <c r="B15" s="1"/>
      <c r="C15" s="181" t="s">
        <v>5</v>
      </c>
      <c r="D15" s="380" t="s">
        <v>29</v>
      </c>
      <c r="E15" s="380"/>
      <c r="F15" s="16" t="s">
        <v>30</v>
      </c>
      <c r="G15" s="138" t="s">
        <v>90</v>
      </c>
      <c r="H15" s="15" t="s">
        <v>91</v>
      </c>
      <c r="I15" s="138">
        <v>2025</v>
      </c>
      <c r="J15" s="16" t="s">
        <v>84</v>
      </c>
      <c r="K15" s="109">
        <v>0</v>
      </c>
      <c r="L15" s="109">
        <v>0</v>
      </c>
      <c r="M15" s="109">
        <v>0</v>
      </c>
      <c r="N15" s="109">
        <v>0</v>
      </c>
      <c r="O15" s="109">
        <v>0</v>
      </c>
      <c r="P15" s="109">
        <v>0</v>
      </c>
      <c r="Q15" s="109">
        <v>0</v>
      </c>
      <c r="R15" s="109">
        <v>0</v>
      </c>
      <c r="S15" s="381">
        <v>0</v>
      </c>
      <c r="T15" s="382"/>
      <c r="U15" s="211">
        <f t="shared" si="0"/>
        <v>0</v>
      </c>
    </row>
    <row r="16" spans="1:21" ht="15" customHeight="1" x14ac:dyDescent="0.25">
      <c r="A16" s="1"/>
      <c r="B16" s="1"/>
      <c r="C16" s="181" t="s">
        <v>5</v>
      </c>
      <c r="D16" s="380" t="s">
        <v>29</v>
      </c>
      <c r="E16" s="380"/>
      <c r="F16" s="16" t="s">
        <v>30</v>
      </c>
      <c r="G16" s="138" t="s">
        <v>90</v>
      </c>
      <c r="H16" s="15" t="s">
        <v>91</v>
      </c>
      <c r="I16" s="138">
        <v>2025</v>
      </c>
      <c r="J16" s="16" t="s">
        <v>85</v>
      </c>
      <c r="K16" s="109">
        <v>0</v>
      </c>
      <c r="L16" s="109">
        <v>8470000</v>
      </c>
      <c r="M16" s="109">
        <v>0</v>
      </c>
      <c r="N16" s="109">
        <v>0</v>
      </c>
      <c r="O16" s="109">
        <v>0</v>
      </c>
      <c r="P16" s="109">
        <v>0</v>
      </c>
      <c r="Q16" s="109">
        <v>0</v>
      </c>
      <c r="R16" s="109">
        <v>0</v>
      </c>
      <c r="S16" s="381">
        <v>0</v>
      </c>
      <c r="T16" s="382"/>
      <c r="U16" s="211">
        <f t="shared" si="0"/>
        <v>8470000</v>
      </c>
    </row>
    <row r="17" spans="1:21" ht="15" customHeight="1" x14ac:dyDescent="0.25">
      <c r="A17" s="1"/>
      <c r="B17" s="1"/>
      <c r="C17" s="181" t="s">
        <v>5</v>
      </c>
      <c r="D17" s="380" t="s">
        <v>29</v>
      </c>
      <c r="E17" s="380"/>
      <c r="F17" s="16" t="s">
        <v>30</v>
      </c>
      <c r="G17" s="138" t="s">
        <v>90</v>
      </c>
      <c r="H17" s="15" t="s">
        <v>91</v>
      </c>
      <c r="I17" s="138">
        <v>2025</v>
      </c>
      <c r="J17" s="16" t="s">
        <v>86</v>
      </c>
      <c r="K17" s="109">
        <v>0</v>
      </c>
      <c r="L17" s="109">
        <v>2160739</v>
      </c>
      <c r="M17" s="109">
        <v>0</v>
      </c>
      <c r="N17" s="109">
        <v>0</v>
      </c>
      <c r="O17" s="109">
        <v>0</v>
      </c>
      <c r="P17" s="109">
        <v>0</v>
      </c>
      <c r="Q17" s="109">
        <v>0</v>
      </c>
      <c r="R17" s="109">
        <v>0</v>
      </c>
      <c r="S17" s="381">
        <v>0</v>
      </c>
      <c r="T17" s="382"/>
      <c r="U17" s="211">
        <f t="shared" si="0"/>
        <v>2160739</v>
      </c>
    </row>
    <row r="18" spans="1:21" ht="15" customHeight="1" x14ac:dyDescent="0.25">
      <c r="A18" s="1"/>
      <c r="B18" s="1"/>
      <c r="C18" s="181" t="s">
        <v>5</v>
      </c>
      <c r="D18" s="380" t="s">
        <v>29</v>
      </c>
      <c r="E18" s="380"/>
      <c r="F18" s="16" t="s">
        <v>30</v>
      </c>
      <c r="G18" s="138" t="s">
        <v>90</v>
      </c>
      <c r="H18" s="15" t="s">
        <v>91</v>
      </c>
      <c r="I18" s="138">
        <v>2025</v>
      </c>
      <c r="J18" s="16" t="s">
        <v>87</v>
      </c>
      <c r="K18" s="109">
        <v>0</v>
      </c>
      <c r="L18" s="109">
        <v>0</v>
      </c>
      <c r="M18" s="109">
        <v>0</v>
      </c>
      <c r="N18" s="109">
        <v>0</v>
      </c>
      <c r="O18" s="109">
        <v>0</v>
      </c>
      <c r="P18" s="109">
        <v>0</v>
      </c>
      <c r="Q18" s="109">
        <v>0</v>
      </c>
      <c r="R18" s="109">
        <v>0</v>
      </c>
      <c r="S18" s="381">
        <v>0</v>
      </c>
      <c r="T18" s="382"/>
      <c r="U18" s="211">
        <f t="shared" si="0"/>
        <v>0</v>
      </c>
    </row>
    <row r="19" spans="1:21" ht="15" customHeight="1" x14ac:dyDescent="0.25">
      <c r="A19" s="1"/>
      <c r="B19" s="1"/>
      <c r="C19" s="181" t="s">
        <v>5</v>
      </c>
      <c r="D19" s="380" t="s">
        <v>29</v>
      </c>
      <c r="E19" s="380"/>
      <c r="F19" s="16" t="s">
        <v>30</v>
      </c>
      <c r="G19" s="138" t="s">
        <v>92</v>
      </c>
      <c r="H19" s="15" t="s">
        <v>93</v>
      </c>
      <c r="I19" s="138">
        <v>2025</v>
      </c>
      <c r="J19" s="16" t="s">
        <v>84</v>
      </c>
      <c r="K19" s="109">
        <v>0</v>
      </c>
      <c r="L19" s="109">
        <v>0</v>
      </c>
      <c r="M19" s="109">
        <v>17783000</v>
      </c>
      <c r="N19" s="109">
        <v>2967000</v>
      </c>
      <c r="O19" s="109">
        <v>24553000</v>
      </c>
      <c r="P19" s="109">
        <v>0</v>
      </c>
      <c r="Q19" s="109">
        <v>0</v>
      </c>
      <c r="R19" s="109">
        <v>0</v>
      </c>
      <c r="S19" s="381">
        <v>0</v>
      </c>
      <c r="T19" s="382"/>
      <c r="U19" s="211">
        <f t="shared" si="0"/>
        <v>45303000</v>
      </c>
    </row>
    <row r="20" spans="1:21" ht="15" customHeight="1" x14ac:dyDescent="0.25">
      <c r="A20" s="1"/>
      <c r="B20" s="1"/>
      <c r="C20" s="181" t="s">
        <v>5</v>
      </c>
      <c r="D20" s="380" t="s">
        <v>29</v>
      </c>
      <c r="E20" s="380"/>
      <c r="F20" s="16" t="s">
        <v>30</v>
      </c>
      <c r="G20" s="138" t="s">
        <v>92</v>
      </c>
      <c r="H20" s="15" t="s">
        <v>93</v>
      </c>
      <c r="I20" s="138">
        <v>2025</v>
      </c>
      <c r="J20" s="16" t="s">
        <v>85</v>
      </c>
      <c r="K20" s="109">
        <v>0</v>
      </c>
      <c r="L20" s="109">
        <v>0</v>
      </c>
      <c r="M20" s="109">
        <v>17783000</v>
      </c>
      <c r="N20" s="109">
        <v>2967000</v>
      </c>
      <c r="O20" s="109">
        <v>24553000</v>
      </c>
      <c r="P20" s="109">
        <v>0</v>
      </c>
      <c r="Q20" s="109">
        <v>0</v>
      </c>
      <c r="R20" s="109">
        <v>0</v>
      </c>
      <c r="S20" s="381">
        <v>0</v>
      </c>
      <c r="T20" s="382"/>
      <c r="U20" s="211">
        <f t="shared" si="0"/>
        <v>45303000</v>
      </c>
    </row>
    <row r="21" spans="1:21" ht="15" customHeight="1" x14ac:dyDescent="0.25">
      <c r="A21" s="1"/>
      <c r="B21" s="1"/>
      <c r="C21" s="181" t="s">
        <v>5</v>
      </c>
      <c r="D21" s="380" t="s">
        <v>29</v>
      </c>
      <c r="E21" s="380"/>
      <c r="F21" s="16" t="s">
        <v>30</v>
      </c>
      <c r="G21" s="138" t="s">
        <v>92</v>
      </c>
      <c r="H21" s="15" t="s">
        <v>93</v>
      </c>
      <c r="I21" s="138">
        <v>2025</v>
      </c>
      <c r="J21" s="16" t="s">
        <v>86</v>
      </c>
      <c r="K21" s="109">
        <v>0</v>
      </c>
      <c r="L21" s="109">
        <v>0</v>
      </c>
      <c r="M21" s="109">
        <v>12344873</v>
      </c>
      <c r="N21" s="109">
        <v>2306731</v>
      </c>
      <c r="O21" s="109">
        <v>18604377</v>
      </c>
      <c r="P21" s="109">
        <v>0</v>
      </c>
      <c r="Q21" s="109">
        <v>0</v>
      </c>
      <c r="R21" s="109">
        <v>0</v>
      </c>
      <c r="S21" s="381">
        <v>0</v>
      </c>
      <c r="T21" s="382"/>
      <c r="U21" s="211">
        <f t="shared" si="0"/>
        <v>33255981</v>
      </c>
    </row>
    <row r="22" spans="1:21" ht="15" customHeight="1" x14ac:dyDescent="0.25">
      <c r="A22" s="1"/>
      <c r="B22" s="1"/>
      <c r="C22" s="181" t="s">
        <v>5</v>
      </c>
      <c r="D22" s="380" t="s">
        <v>29</v>
      </c>
      <c r="E22" s="380"/>
      <c r="F22" s="16" t="s">
        <v>30</v>
      </c>
      <c r="G22" s="138" t="s">
        <v>92</v>
      </c>
      <c r="H22" s="15" t="s">
        <v>93</v>
      </c>
      <c r="I22" s="138">
        <v>2025</v>
      </c>
      <c r="J22" s="16" t="s">
        <v>87</v>
      </c>
      <c r="K22" s="109">
        <v>0</v>
      </c>
      <c r="L22" s="109">
        <v>0</v>
      </c>
      <c r="M22" s="109">
        <v>0</v>
      </c>
      <c r="N22" s="109">
        <v>0</v>
      </c>
      <c r="O22" s="109">
        <v>0</v>
      </c>
      <c r="P22" s="109">
        <v>0</v>
      </c>
      <c r="Q22" s="109">
        <v>0</v>
      </c>
      <c r="R22" s="109">
        <v>0</v>
      </c>
      <c r="S22" s="381">
        <v>0</v>
      </c>
      <c r="T22" s="382"/>
      <c r="U22" s="211">
        <f t="shared" si="0"/>
        <v>0</v>
      </c>
    </row>
    <row r="23" spans="1:21" ht="15" customHeight="1" x14ac:dyDescent="0.25">
      <c r="A23" s="1"/>
      <c r="B23" s="1"/>
      <c r="C23" s="181" t="s">
        <v>5</v>
      </c>
      <c r="D23" s="380" t="s">
        <v>29</v>
      </c>
      <c r="E23" s="380"/>
      <c r="F23" s="16" t="s">
        <v>30</v>
      </c>
      <c r="G23" s="138"/>
      <c r="H23" s="15" t="s">
        <v>71</v>
      </c>
      <c r="I23" s="138">
        <v>2025</v>
      </c>
      <c r="J23" s="16" t="s">
        <v>84</v>
      </c>
      <c r="K23" s="109">
        <v>0</v>
      </c>
      <c r="L23" s="109">
        <v>115600000</v>
      </c>
      <c r="M23" s="109">
        <v>651790000</v>
      </c>
      <c r="N23" s="109">
        <v>112110000</v>
      </c>
      <c r="O23" s="109">
        <f>O19+O7</f>
        <v>141030000</v>
      </c>
      <c r="P23" s="109">
        <v>0</v>
      </c>
      <c r="Q23" s="109">
        <v>1570000</v>
      </c>
      <c r="R23" s="109">
        <v>0</v>
      </c>
      <c r="S23" s="381">
        <v>0</v>
      </c>
      <c r="T23" s="382"/>
      <c r="U23" s="211">
        <f t="shared" si="0"/>
        <v>1022100000</v>
      </c>
    </row>
    <row r="24" spans="1:21" ht="15" customHeight="1" x14ac:dyDescent="0.25">
      <c r="A24" s="1"/>
      <c r="B24" s="1"/>
      <c r="C24" s="181" t="s">
        <v>5</v>
      </c>
      <c r="D24" s="380" t="s">
        <v>29</v>
      </c>
      <c r="E24" s="380"/>
      <c r="F24" s="16" t="s">
        <v>30</v>
      </c>
      <c r="G24" s="138"/>
      <c r="H24" s="15" t="s">
        <v>71</v>
      </c>
      <c r="I24" s="138">
        <v>2025</v>
      </c>
      <c r="J24" s="16" t="s">
        <v>85</v>
      </c>
      <c r="K24" s="109">
        <v>0</v>
      </c>
      <c r="L24" s="109">
        <v>144600000</v>
      </c>
      <c r="M24" s="109">
        <v>651790000</v>
      </c>
      <c r="N24" s="109">
        <v>112110000</v>
      </c>
      <c r="O24" s="109">
        <f>O20+O8</f>
        <v>140530000</v>
      </c>
      <c r="P24" s="109">
        <v>0</v>
      </c>
      <c r="Q24" s="109">
        <v>1570000</v>
      </c>
      <c r="R24" s="109">
        <v>0</v>
      </c>
      <c r="S24" s="381">
        <v>1150000</v>
      </c>
      <c r="T24" s="382"/>
      <c r="U24" s="211">
        <f t="shared" si="0"/>
        <v>1051750000</v>
      </c>
    </row>
    <row r="25" spans="1:21" ht="15" customHeight="1" x14ac:dyDescent="0.25">
      <c r="A25" s="1"/>
      <c r="B25" s="1"/>
      <c r="C25" s="181" t="s">
        <v>5</v>
      </c>
      <c r="D25" s="380" t="s">
        <v>29</v>
      </c>
      <c r="E25" s="380"/>
      <c r="F25" s="16" t="s">
        <v>30</v>
      </c>
      <c r="G25" s="138"/>
      <c r="H25" s="15" t="s">
        <v>71</v>
      </c>
      <c r="I25" s="138">
        <v>2025</v>
      </c>
      <c r="J25" s="16" t="s">
        <v>86</v>
      </c>
      <c r="K25" s="141">
        <v>50546670</v>
      </c>
      <c r="L25" s="109">
        <v>29419737</v>
      </c>
      <c r="M25" s="109">
        <v>359604067</v>
      </c>
      <c r="N25" s="109">
        <f>N21+N9</f>
        <v>62897670</v>
      </c>
      <c r="O25" s="109">
        <f>O21+O9</f>
        <v>84963216</v>
      </c>
      <c r="P25" s="109">
        <v>0</v>
      </c>
      <c r="Q25" s="109">
        <v>294000</v>
      </c>
      <c r="R25" s="109">
        <v>0</v>
      </c>
      <c r="S25" s="381">
        <v>780918</v>
      </c>
      <c r="T25" s="382"/>
      <c r="U25" s="211">
        <f t="shared" si="0"/>
        <v>588506278</v>
      </c>
    </row>
    <row r="26" spans="1:21" ht="15" customHeight="1" x14ac:dyDescent="0.25">
      <c r="A26" s="1"/>
      <c r="B26" s="1"/>
      <c r="C26" s="181" t="s">
        <v>5</v>
      </c>
      <c r="D26" s="380" t="s">
        <v>29</v>
      </c>
      <c r="E26" s="380"/>
      <c r="F26" s="16" t="s">
        <v>30</v>
      </c>
      <c r="G26" s="138"/>
      <c r="H26" s="15" t="s">
        <v>71</v>
      </c>
      <c r="I26" s="138">
        <v>2025</v>
      </c>
      <c r="J26" s="16" t="s">
        <v>87</v>
      </c>
      <c r="K26" s="109">
        <v>0</v>
      </c>
      <c r="L26" s="109">
        <v>0</v>
      </c>
      <c r="M26" s="109">
        <v>0</v>
      </c>
      <c r="N26" s="109">
        <v>0</v>
      </c>
      <c r="O26" s="109">
        <f>O10+O22</f>
        <v>11392610</v>
      </c>
      <c r="P26" s="109">
        <v>0</v>
      </c>
      <c r="Q26" s="109">
        <v>0</v>
      </c>
      <c r="R26" s="109">
        <v>0</v>
      </c>
      <c r="S26" s="381">
        <v>0</v>
      </c>
      <c r="T26" s="382"/>
      <c r="U26" s="211">
        <f t="shared" si="0"/>
        <v>11392610</v>
      </c>
    </row>
    <row r="27" spans="1:21" ht="15" customHeight="1" x14ac:dyDescent="0.25">
      <c r="A27" s="1"/>
      <c r="B27" s="1"/>
      <c r="C27" s="212" t="s">
        <v>5</v>
      </c>
      <c r="D27" s="393" t="s">
        <v>29</v>
      </c>
      <c r="E27" s="393"/>
      <c r="F27" s="24" t="s">
        <v>94</v>
      </c>
      <c r="G27" s="139"/>
      <c r="H27" s="23"/>
      <c r="I27" s="139">
        <v>2025</v>
      </c>
      <c r="J27" s="24"/>
      <c r="K27" s="37">
        <f>K24-K25</f>
        <v>-50546670</v>
      </c>
      <c r="L27" s="37">
        <f t="shared" ref="L27:R27" si="1">L24-L25</f>
        <v>115180263</v>
      </c>
      <c r="M27" s="37">
        <f t="shared" si="1"/>
        <v>292185933</v>
      </c>
      <c r="N27" s="37">
        <f t="shared" si="1"/>
        <v>49212330</v>
      </c>
      <c r="O27" s="37">
        <f t="shared" si="1"/>
        <v>55566784</v>
      </c>
      <c r="P27" s="37">
        <f t="shared" si="1"/>
        <v>0</v>
      </c>
      <c r="Q27" s="37">
        <f t="shared" si="1"/>
        <v>1276000</v>
      </c>
      <c r="R27" s="37">
        <f t="shared" si="1"/>
        <v>0</v>
      </c>
      <c r="S27" s="398">
        <f>S24-S25</f>
        <v>369082</v>
      </c>
      <c r="T27" s="399"/>
      <c r="U27" s="213">
        <f>U24-U25</f>
        <v>463243722</v>
      </c>
    </row>
    <row r="28" spans="1:21" ht="15" customHeight="1" x14ac:dyDescent="0.25">
      <c r="A28" s="1"/>
      <c r="B28" s="1"/>
      <c r="C28" s="212" t="s">
        <v>5</v>
      </c>
      <c r="D28" s="393" t="s">
        <v>29</v>
      </c>
      <c r="E28" s="393"/>
      <c r="F28" s="24" t="s">
        <v>95</v>
      </c>
      <c r="G28" s="139"/>
      <c r="H28" s="23"/>
      <c r="I28" s="139">
        <v>2025</v>
      </c>
      <c r="J28" s="24"/>
      <c r="K28" s="37">
        <v>0</v>
      </c>
      <c r="L28" s="37">
        <f>L25/L24*100</f>
        <v>20.345599585062242</v>
      </c>
      <c r="M28" s="37">
        <f t="shared" ref="M28:O28" si="2">M25/M24*100</f>
        <v>55.171768054127867</v>
      </c>
      <c r="N28" s="37">
        <f t="shared" si="2"/>
        <v>56.103532245116405</v>
      </c>
      <c r="O28" s="37">
        <f t="shared" si="2"/>
        <v>60.459130434782601</v>
      </c>
      <c r="P28" s="37">
        <v>0</v>
      </c>
      <c r="Q28" s="37">
        <f>Q25/Q24*100</f>
        <v>18.726114649681527</v>
      </c>
      <c r="R28" s="25">
        <v>0</v>
      </c>
      <c r="S28" s="398">
        <f>S25/S24*100</f>
        <v>67.905913043478265</v>
      </c>
      <c r="T28" s="399"/>
      <c r="U28" s="213">
        <f>U25/U24*100</f>
        <v>55.954958687901112</v>
      </c>
    </row>
    <row r="29" spans="1:21" ht="20.25" customHeight="1" thickBot="1" x14ac:dyDescent="0.3">
      <c r="A29" s="1"/>
      <c r="B29" s="1"/>
      <c r="C29" s="184" t="s">
        <v>5</v>
      </c>
      <c r="D29" s="395" t="s">
        <v>29</v>
      </c>
      <c r="E29" s="395"/>
      <c r="F29" s="186" t="s">
        <v>115</v>
      </c>
      <c r="G29" s="185" t="s">
        <v>96</v>
      </c>
      <c r="H29" s="214"/>
      <c r="I29" s="185">
        <v>2025</v>
      </c>
      <c r="J29" s="186" t="s">
        <v>86</v>
      </c>
      <c r="K29" s="215">
        <v>0</v>
      </c>
      <c r="L29" s="215">
        <v>0</v>
      </c>
      <c r="M29" s="215">
        <v>0</v>
      </c>
      <c r="N29" s="215">
        <v>0</v>
      </c>
      <c r="O29" s="215">
        <v>6055063</v>
      </c>
      <c r="P29" s="215">
        <v>0</v>
      </c>
      <c r="Q29" s="215">
        <v>0</v>
      </c>
      <c r="R29" s="215">
        <v>0</v>
      </c>
      <c r="S29" s="396">
        <v>0</v>
      </c>
      <c r="T29" s="397"/>
      <c r="U29" s="216">
        <f t="shared" si="0"/>
        <v>6055063</v>
      </c>
    </row>
    <row r="30" spans="1:21" ht="15" customHeight="1" x14ac:dyDescent="0.25">
      <c r="A30" s="1"/>
      <c r="B30" s="363"/>
      <c r="C30" s="363"/>
      <c r="D30" s="36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24" customHeight="1" x14ac:dyDescent="0.25">
      <c r="A31" s="1"/>
      <c r="B31" s="1"/>
      <c r="C31" s="1"/>
      <c r="D31" s="1"/>
      <c r="E31" s="1"/>
      <c r="F31" s="365" t="s">
        <v>98</v>
      </c>
      <c r="G31" s="20" t="s">
        <v>62</v>
      </c>
      <c r="H31" s="362"/>
      <c r="I31" s="362"/>
      <c r="J31" s="365" t="s">
        <v>61</v>
      </c>
      <c r="K31" s="20" t="s">
        <v>62</v>
      </c>
      <c r="L31" s="362"/>
      <c r="M31" s="362"/>
      <c r="N31" s="1"/>
      <c r="O31" s="1"/>
      <c r="P31" s="1"/>
      <c r="Q31" s="1"/>
      <c r="R31" s="1"/>
      <c r="S31" s="1"/>
      <c r="T31" s="1"/>
      <c r="U31" s="1"/>
    </row>
    <row r="32" spans="1:21" ht="24" customHeight="1" x14ac:dyDescent="0.25">
      <c r="A32" s="1"/>
      <c r="B32" s="1"/>
      <c r="C32" s="1"/>
      <c r="D32" s="1"/>
      <c r="E32" s="1"/>
      <c r="F32" s="365"/>
      <c r="G32" s="20" t="s">
        <v>63</v>
      </c>
      <c r="H32" s="362"/>
      <c r="I32" s="362"/>
      <c r="J32" s="365"/>
      <c r="K32" s="20" t="s">
        <v>63</v>
      </c>
      <c r="L32" s="362"/>
      <c r="M32" s="362"/>
      <c r="N32" s="1"/>
      <c r="O32" s="1"/>
      <c r="P32" s="1"/>
      <c r="Q32" s="1"/>
      <c r="R32" s="1"/>
      <c r="S32" s="1"/>
      <c r="T32" s="1"/>
      <c r="U32" s="1"/>
    </row>
    <row r="33" spans="1:21" ht="24" customHeight="1" x14ac:dyDescent="0.25">
      <c r="A33" s="1"/>
      <c r="B33" s="1"/>
      <c r="C33" s="1"/>
      <c r="D33" s="1"/>
      <c r="E33" s="1"/>
      <c r="F33" s="365"/>
      <c r="G33" s="20" t="s">
        <v>64</v>
      </c>
      <c r="H33" s="362"/>
      <c r="I33" s="362"/>
      <c r="J33" s="365"/>
      <c r="K33" s="20" t="s">
        <v>64</v>
      </c>
      <c r="L33" s="362"/>
      <c r="M33" s="362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1"/>
      <c r="B34" s="1"/>
      <c r="C34" s="363"/>
      <c r="D34" s="363"/>
      <c r="E34" s="36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</sheetData>
  <mergeCells count="69">
    <mergeCell ref="C34:E34"/>
    <mergeCell ref="B30:D30"/>
    <mergeCell ref="F31:F33"/>
    <mergeCell ref="J31:J33"/>
    <mergeCell ref="H33:I33"/>
    <mergeCell ref="L33:M33"/>
    <mergeCell ref="I4:I5"/>
    <mergeCell ref="J4:J6"/>
    <mergeCell ref="K4:U4"/>
    <mergeCell ref="D29:E29"/>
    <mergeCell ref="S29:T29"/>
    <mergeCell ref="H31:I31"/>
    <mergeCell ref="L31:M31"/>
    <mergeCell ref="H32:I32"/>
    <mergeCell ref="L32:M32"/>
    <mergeCell ref="S27:T27"/>
    <mergeCell ref="D28:E28"/>
    <mergeCell ref="S28:T28"/>
    <mergeCell ref="D24:E24"/>
    <mergeCell ref="S24:T24"/>
    <mergeCell ref="D25:E25"/>
    <mergeCell ref="S25:T25"/>
    <mergeCell ref="D26:E26"/>
    <mergeCell ref="S26:T26"/>
    <mergeCell ref="D27:E27"/>
    <mergeCell ref="D18:E18"/>
    <mergeCell ref="S18:T18"/>
    <mergeCell ref="D19:E19"/>
    <mergeCell ref="S19:T19"/>
    <mergeCell ref="D20:E20"/>
    <mergeCell ref="S20:T20"/>
    <mergeCell ref="D21:E21"/>
    <mergeCell ref="S21:T21"/>
    <mergeCell ref="D22:E22"/>
    <mergeCell ref="S22:T22"/>
    <mergeCell ref="D23:E23"/>
    <mergeCell ref="S23:T23"/>
    <mergeCell ref="D12:E12"/>
    <mergeCell ref="S12:T12"/>
    <mergeCell ref="D13:E13"/>
    <mergeCell ref="S13:T13"/>
    <mergeCell ref="D14:E14"/>
    <mergeCell ref="S14:T14"/>
    <mergeCell ref="D15:E15"/>
    <mergeCell ref="S15:T15"/>
    <mergeCell ref="D16:E16"/>
    <mergeCell ref="S16:T16"/>
    <mergeCell ref="D17:E17"/>
    <mergeCell ref="S17:T17"/>
    <mergeCell ref="D10:E10"/>
    <mergeCell ref="S10:T10"/>
    <mergeCell ref="D11:E11"/>
    <mergeCell ref="S11:T11"/>
    <mergeCell ref="S6:T6"/>
    <mergeCell ref="D7:E7"/>
    <mergeCell ref="S7:T7"/>
    <mergeCell ref="D8:E8"/>
    <mergeCell ref="S8:T8"/>
    <mergeCell ref="D4:E6"/>
    <mergeCell ref="F4:F6"/>
    <mergeCell ref="G4:G6"/>
    <mergeCell ref="H4:H6"/>
    <mergeCell ref="S5:T5"/>
    <mergeCell ref="C2:S2"/>
    <mergeCell ref="C3:U3"/>
    <mergeCell ref="A4:B5"/>
    <mergeCell ref="D9:E9"/>
    <mergeCell ref="S9:T9"/>
    <mergeCell ref="C4:C6"/>
  </mergeCells>
  <pageMargins left="0.17" right="0.17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27"/>
  <sheetViews>
    <sheetView topLeftCell="A10" workbookViewId="0">
      <selection activeCell="I41" sqref="I41"/>
    </sheetView>
  </sheetViews>
  <sheetFormatPr defaultColWidth="9.140625" defaultRowHeight="15" x14ac:dyDescent="0.25"/>
  <cols>
    <col min="1" max="1" width="3.28515625" style="2" customWidth="1"/>
    <col min="2" max="2" width="15" style="2" customWidth="1"/>
    <col min="3" max="3" width="39.7109375" style="2" customWidth="1"/>
    <col min="4" max="4" width="9.140625" style="2" customWidth="1"/>
    <col min="5" max="19" width="10.5703125" style="2" customWidth="1"/>
    <col min="20" max="16384" width="9.140625" style="2"/>
  </cols>
  <sheetData>
    <row r="1" spans="1:19" ht="13.9" x14ac:dyDescent="0.25">
      <c r="A1" s="1"/>
      <c r="B1" s="1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400" t="s">
        <v>173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  <c r="P2" s="400"/>
      <c r="Q2" s="400"/>
      <c r="R2" s="400"/>
      <c r="S2" s="400"/>
    </row>
    <row r="3" spans="1:19" ht="24" customHeight="1" x14ac:dyDescent="0.25">
      <c r="A3" s="1"/>
      <c r="B3" s="401" t="s">
        <v>272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</row>
    <row r="4" spans="1:19" ht="17.25" customHeight="1" thickBot="1" x14ac:dyDescent="0.3">
      <c r="A4" s="18"/>
      <c r="B4" s="402" t="s">
        <v>1</v>
      </c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</row>
    <row r="5" spans="1:19" ht="15.75" thickTop="1" x14ac:dyDescent="0.25">
      <c r="A5" s="1"/>
      <c r="B5" s="110" t="s">
        <v>120</v>
      </c>
      <c r="C5" s="403" t="s">
        <v>121</v>
      </c>
      <c r="D5" s="403"/>
      <c r="E5" s="403"/>
      <c r="F5" s="111" t="s">
        <v>4</v>
      </c>
      <c r="G5" s="404" t="s">
        <v>5</v>
      </c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</row>
    <row r="6" spans="1:19" ht="29.25" customHeight="1" x14ac:dyDescent="0.25">
      <c r="A6" s="1"/>
      <c r="B6" s="112" t="s">
        <v>122</v>
      </c>
      <c r="C6" s="405" t="s">
        <v>30</v>
      </c>
      <c r="D6" s="405"/>
      <c r="E6" s="405"/>
      <c r="F6" s="113" t="s">
        <v>123</v>
      </c>
      <c r="G6" s="406" t="s">
        <v>29</v>
      </c>
      <c r="H6" s="406"/>
      <c r="I6" s="406"/>
      <c r="J6" s="406"/>
      <c r="K6" s="406"/>
      <c r="L6" s="406"/>
      <c r="M6" s="406"/>
      <c r="N6" s="406"/>
      <c r="O6" s="406"/>
      <c r="P6" s="406"/>
      <c r="Q6" s="406"/>
      <c r="R6" s="406"/>
      <c r="S6" s="406"/>
    </row>
    <row r="7" spans="1:19" ht="27" customHeight="1" x14ac:dyDescent="0.25">
      <c r="A7" s="1"/>
      <c r="B7" s="407" t="s">
        <v>174</v>
      </c>
      <c r="C7" s="408" t="s">
        <v>175</v>
      </c>
      <c r="D7" s="409" t="s">
        <v>176</v>
      </c>
      <c r="E7" s="410" t="s">
        <v>125</v>
      </c>
      <c r="F7" s="410"/>
      <c r="G7" s="410"/>
      <c r="H7" s="410" t="s">
        <v>177</v>
      </c>
      <c r="I7" s="410"/>
      <c r="J7" s="410"/>
      <c r="K7" s="410" t="s">
        <v>177</v>
      </c>
      <c r="L7" s="410"/>
      <c r="M7" s="410"/>
      <c r="N7" s="410" t="s">
        <v>177</v>
      </c>
      <c r="O7" s="410"/>
      <c r="P7" s="410"/>
      <c r="Q7" s="411" t="s">
        <v>178</v>
      </c>
      <c r="R7" s="411"/>
      <c r="S7" s="411"/>
    </row>
    <row r="8" spans="1:19" ht="67.5" customHeight="1" x14ac:dyDescent="0.25">
      <c r="A8" s="1"/>
      <c r="B8" s="407"/>
      <c r="C8" s="408"/>
      <c r="D8" s="409"/>
      <c r="E8" s="3" t="s">
        <v>179</v>
      </c>
      <c r="F8" s="114" t="s">
        <v>180</v>
      </c>
      <c r="G8" s="5" t="s">
        <v>181</v>
      </c>
      <c r="H8" s="4" t="s">
        <v>182</v>
      </c>
      <c r="I8" s="114" t="s">
        <v>183</v>
      </c>
      <c r="J8" s="115" t="s">
        <v>184</v>
      </c>
      <c r="K8" s="4" t="s">
        <v>185</v>
      </c>
      <c r="L8" s="114" t="s">
        <v>186</v>
      </c>
      <c r="M8" s="115" t="s">
        <v>187</v>
      </c>
      <c r="N8" s="4" t="s">
        <v>188</v>
      </c>
      <c r="O8" s="114" t="s">
        <v>189</v>
      </c>
      <c r="P8" s="115" t="s">
        <v>190</v>
      </c>
      <c r="Q8" s="4" t="s">
        <v>191</v>
      </c>
      <c r="R8" s="114" t="s">
        <v>192</v>
      </c>
      <c r="S8" s="116" t="s">
        <v>193</v>
      </c>
    </row>
    <row r="9" spans="1:19" ht="15.75" customHeight="1" thickBot="1" x14ac:dyDescent="0.3">
      <c r="A9" s="1"/>
      <c r="B9" s="117"/>
      <c r="C9" s="6"/>
      <c r="D9" s="6"/>
      <c r="E9" s="6" t="s">
        <v>15</v>
      </c>
      <c r="F9" s="6" t="s">
        <v>16</v>
      </c>
      <c r="G9" s="6" t="s">
        <v>17</v>
      </c>
      <c r="H9" s="6" t="s">
        <v>18</v>
      </c>
      <c r="I9" s="6" t="s">
        <v>19</v>
      </c>
      <c r="J9" s="6" t="s">
        <v>20</v>
      </c>
      <c r="K9" s="6" t="s">
        <v>194</v>
      </c>
      <c r="L9" s="6" t="s">
        <v>22</v>
      </c>
      <c r="M9" s="6" t="s">
        <v>23</v>
      </c>
      <c r="N9" s="6" t="s">
        <v>195</v>
      </c>
      <c r="O9" s="6" t="s">
        <v>196</v>
      </c>
      <c r="P9" s="6" t="s">
        <v>197</v>
      </c>
      <c r="Q9" s="6" t="s">
        <v>198</v>
      </c>
      <c r="R9" s="6" t="s">
        <v>199</v>
      </c>
      <c r="S9" s="7" t="s">
        <v>200</v>
      </c>
    </row>
    <row r="10" spans="1:19" ht="15.75" thickTop="1" x14ac:dyDescent="0.25">
      <c r="A10" s="1"/>
      <c r="B10" s="412" t="s">
        <v>201</v>
      </c>
      <c r="C10" s="412"/>
      <c r="D10" s="84"/>
      <c r="E10" s="85"/>
      <c r="F10" s="84"/>
      <c r="G10" s="85"/>
      <c r="H10" s="84"/>
      <c r="I10" s="85"/>
      <c r="J10" s="86"/>
      <c r="K10" s="84"/>
      <c r="L10" s="85"/>
      <c r="M10" s="86"/>
      <c r="N10" s="84"/>
      <c r="O10" s="85"/>
      <c r="P10" s="86"/>
      <c r="Q10" s="84"/>
      <c r="R10" s="85"/>
      <c r="S10" s="118"/>
    </row>
    <row r="11" spans="1:19" ht="24" x14ac:dyDescent="0.25">
      <c r="A11" s="1"/>
      <c r="B11" s="14" t="s">
        <v>141</v>
      </c>
      <c r="C11" s="119" t="s">
        <v>142</v>
      </c>
      <c r="D11" s="15" t="s">
        <v>280</v>
      </c>
      <c r="E11" s="17">
        <v>243756</v>
      </c>
      <c r="F11" s="17">
        <v>350388939.06</v>
      </c>
      <c r="G11" s="17">
        <f>F11/E11</f>
        <v>1437.4576997489294</v>
      </c>
      <c r="H11" s="17">
        <v>348071</v>
      </c>
      <c r="I11" s="17">
        <v>423420000</v>
      </c>
      <c r="J11" s="17">
        <f>I11/H11</f>
        <v>1216.4759488725001</v>
      </c>
      <c r="K11" s="17">
        <v>348071</v>
      </c>
      <c r="L11" s="17">
        <v>423420000</v>
      </c>
      <c r="M11" s="17">
        <f>L11/K11</f>
        <v>1216.4759488725001</v>
      </c>
      <c r="N11" s="17">
        <v>179444</v>
      </c>
      <c r="O11" s="17">
        <v>235293711</v>
      </c>
      <c r="P11" s="17">
        <f>O11/N11</f>
        <v>1311.2375504335614</v>
      </c>
      <c r="Q11" s="17">
        <f>P11-G11</f>
        <v>-126.22014931536796</v>
      </c>
      <c r="R11" s="17">
        <f>P11-J11</f>
        <v>94.761601561061298</v>
      </c>
      <c r="S11" s="126">
        <f>P11-M11</f>
        <v>94.761601561061298</v>
      </c>
    </row>
    <row r="12" spans="1:19" ht="36" x14ac:dyDescent="0.25">
      <c r="A12" s="1"/>
      <c r="B12" s="14" t="s">
        <v>143</v>
      </c>
      <c r="C12" s="119" t="s">
        <v>144</v>
      </c>
      <c r="D12" s="15" t="s">
        <v>277</v>
      </c>
      <c r="E12" s="17">
        <v>226</v>
      </c>
      <c r="F12" s="17">
        <v>408816278.60000002</v>
      </c>
      <c r="G12" s="17">
        <f t="shared" ref="G12:G18" si="0">F12/E12</f>
        <v>1808921.5867256639</v>
      </c>
      <c r="H12" s="17">
        <v>236</v>
      </c>
      <c r="I12" s="17">
        <v>483080000</v>
      </c>
      <c r="J12" s="17">
        <f t="shared" ref="J12:J18" si="1">I12/H12</f>
        <v>2046949.1525423729</v>
      </c>
      <c r="K12" s="17">
        <v>260</v>
      </c>
      <c r="L12" s="17">
        <v>483730000</v>
      </c>
      <c r="M12" s="17">
        <f t="shared" ref="M12:M18" si="2">L12/K12</f>
        <v>1860500</v>
      </c>
      <c r="N12" s="17">
        <v>226</v>
      </c>
      <c r="O12" s="17">
        <v>273246160</v>
      </c>
      <c r="P12" s="17">
        <f t="shared" ref="P12:P18" si="3">O12/N12</f>
        <v>1209053.8053097345</v>
      </c>
      <c r="Q12" s="17">
        <f t="shared" ref="Q12:Q18" si="4">P12-G12</f>
        <v>-599867.78141592932</v>
      </c>
      <c r="R12" s="17">
        <f t="shared" ref="R12:R18" si="5">P12-J12</f>
        <v>-837895.34723263839</v>
      </c>
      <c r="S12" s="126">
        <f t="shared" ref="S12:S18" si="6">P12-M12</f>
        <v>-651446.19469026546</v>
      </c>
    </row>
    <row r="13" spans="1:19" x14ac:dyDescent="0.25">
      <c r="A13" s="1"/>
      <c r="B13" s="14" t="s">
        <v>156</v>
      </c>
      <c r="C13" s="119" t="s">
        <v>157</v>
      </c>
      <c r="D13" s="16" t="s">
        <v>202</v>
      </c>
      <c r="E13" s="17">
        <v>1</v>
      </c>
      <c r="F13" s="17">
        <v>55109000</v>
      </c>
      <c r="G13" s="17">
        <f t="shared" si="0"/>
        <v>55109000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</v>
      </c>
      <c r="O13" s="17">
        <v>17590000</v>
      </c>
      <c r="P13" s="17">
        <f t="shared" si="3"/>
        <v>17590000</v>
      </c>
      <c r="Q13" s="17">
        <f t="shared" si="4"/>
        <v>-37519000</v>
      </c>
      <c r="R13" s="17">
        <f t="shared" si="5"/>
        <v>17590000</v>
      </c>
      <c r="S13" s="126">
        <f t="shared" si="6"/>
        <v>17590000</v>
      </c>
    </row>
    <row r="14" spans="1:19" x14ac:dyDescent="0.25">
      <c r="A14" s="1"/>
      <c r="B14" s="14" t="s">
        <v>158</v>
      </c>
      <c r="C14" s="119" t="s">
        <v>159</v>
      </c>
      <c r="D14" s="16" t="s">
        <v>202</v>
      </c>
      <c r="E14" s="17">
        <v>1</v>
      </c>
      <c r="F14" s="17">
        <v>92826520</v>
      </c>
      <c r="G14" s="17">
        <f t="shared" si="0"/>
        <v>92826520</v>
      </c>
      <c r="H14" s="17">
        <v>1</v>
      </c>
      <c r="I14" s="17">
        <v>100000000</v>
      </c>
      <c r="J14" s="17">
        <f t="shared" si="1"/>
        <v>100000000</v>
      </c>
      <c r="K14" s="17">
        <v>1</v>
      </c>
      <c r="L14" s="17">
        <v>100000000</v>
      </c>
      <c r="M14" s="17">
        <f t="shared" si="2"/>
        <v>100000000</v>
      </c>
      <c r="N14" s="17">
        <v>1</v>
      </c>
      <c r="O14" s="17">
        <v>7468570</v>
      </c>
      <c r="P14" s="17">
        <f t="shared" si="3"/>
        <v>7468570</v>
      </c>
      <c r="Q14" s="17">
        <f t="shared" si="4"/>
        <v>-85357950</v>
      </c>
      <c r="R14" s="17">
        <f t="shared" si="5"/>
        <v>-92531430</v>
      </c>
      <c r="S14" s="126">
        <f t="shared" si="6"/>
        <v>-92531430</v>
      </c>
    </row>
    <row r="15" spans="1:19" x14ac:dyDescent="0.25">
      <c r="A15" s="1"/>
      <c r="B15" s="14" t="s">
        <v>160</v>
      </c>
      <c r="C15" s="119" t="s">
        <v>161</v>
      </c>
      <c r="D15" s="16" t="s">
        <v>202</v>
      </c>
      <c r="E15" s="17">
        <v>1</v>
      </c>
      <c r="F15" s="17">
        <v>40380900</v>
      </c>
      <c r="G15" s="17">
        <f t="shared" si="0"/>
        <v>40380900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1</v>
      </c>
      <c r="O15" s="17">
        <v>25488100</v>
      </c>
      <c r="P15" s="17">
        <f t="shared" si="3"/>
        <v>25488100</v>
      </c>
      <c r="Q15" s="17">
        <f t="shared" si="4"/>
        <v>-14892800</v>
      </c>
      <c r="R15" s="17">
        <f t="shared" si="5"/>
        <v>25488100</v>
      </c>
      <c r="S15" s="126">
        <f t="shared" si="6"/>
        <v>25488100</v>
      </c>
    </row>
    <row r="16" spans="1:19" x14ac:dyDescent="0.25">
      <c r="A16" s="1"/>
      <c r="B16" s="14" t="s">
        <v>150</v>
      </c>
      <c r="C16" s="119" t="s">
        <v>151</v>
      </c>
      <c r="D16" s="16" t="s">
        <v>202</v>
      </c>
      <c r="E16" s="17">
        <v>1</v>
      </c>
      <c r="F16" s="17">
        <v>8203504</v>
      </c>
      <c r="G16" s="17">
        <f t="shared" si="0"/>
        <v>8203504</v>
      </c>
      <c r="H16" s="17">
        <v>1</v>
      </c>
      <c r="I16" s="17">
        <v>0</v>
      </c>
      <c r="J16" s="17">
        <f t="shared" si="1"/>
        <v>0</v>
      </c>
      <c r="K16" s="17">
        <v>1</v>
      </c>
      <c r="L16" s="17">
        <v>8470000</v>
      </c>
      <c r="M16" s="17">
        <f t="shared" si="2"/>
        <v>8470000</v>
      </c>
      <c r="N16" s="17">
        <v>1</v>
      </c>
      <c r="O16" s="17">
        <v>2160739</v>
      </c>
      <c r="P16" s="17">
        <f t="shared" si="3"/>
        <v>2160739</v>
      </c>
      <c r="Q16" s="17">
        <f t="shared" si="4"/>
        <v>-6042765</v>
      </c>
      <c r="R16" s="17">
        <f t="shared" si="5"/>
        <v>2160739</v>
      </c>
      <c r="S16" s="126">
        <f t="shared" si="6"/>
        <v>-6309261</v>
      </c>
    </row>
    <row r="17" spans="1:19" x14ac:dyDescent="0.25">
      <c r="A17" s="1"/>
      <c r="B17" s="14" t="s">
        <v>267</v>
      </c>
      <c r="C17" s="119" t="s">
        <v>268</v>
      </c>
      <c r="D17" s="16" t="s">
        <v>278</v>
      </c>
      <c r="E17" s="17">
        <v>0</v>
      </c>
      <c r="F17" s="17">
        <v>0</v>
      </c>
      <c r="G17" s="17"/>
      <c r="H17" s="17">
        <v>50</v>
      </c>
      <c r="I17" s="17">
        <v>700000</v>
      </c>
      <c r="J17" s="17">
        <f t="shared" si="1"/>
        <v>14000</v>
      </c>
      <c r="K17" s="17">
        <v>50</v>
      </c>
      <c r="L17" s="17">
        <v>700000</v>
      </c>
      <c r="M17" s="17">
        <f t="shared" si="2"/>
        <v>14000</v>
      </c>
      <c r="N17" s="17">
        <v>0</v>
      </c>
      <c r="O17" s="17">
        <v>0</v>
      </c>
      <c r="P17" s="17">
        <v>0</v>
      </c>
      <c r="Q17" s="17">
        <f t="shared" si="4"/>
        <v>0</v>
      </c>
      <c r="R17" s="17">
        <f t="shared" si="5"/>
        <v>-14000</v>
      </c>
      <c r="S17" s="126">
        <f t="shared" si="6"/>
        <v>-14000</v>
      </c>
    </row>
    <row r="18" spans="1:19" x14ac:dyDescent="0.25">
      <c r="A18" s="1"/>
      <c r="B18" s="14" t="s">
        <v>154</v>
      </c>
      <c r="C18" s="119" t="s">
        <v>155</v>
      </c>
      <c r="D18" s="16" t="s">
        <v>278</v>
      </c>
      <c r="E18" s="17">
        <v>9</v>
      </c>
      <c r="F18" s="17">
        <v>3563935</v>
      </c>
      <c r="G18" s="17">
        <f t="shared" si="0"/>
        <v>395992.77777777775</v>
      </c>
      <c r="H18" s="17">
        <v>17</v>
      </c>
      <c r="I18" s="17">
        <v>14900000</v>
      </c>
      <c r="J18" s="17">
        <f t="shared" si="1"/>
        <v>876470.5882352941</v>
      </c>
      <c r="K18" s="17">
        <f>17+2</f>
        <v>19</v>
      </c>
      <c r="L18" s="17">
        <f>6430000+29000000</f>
        <v>35430000</v>
      </c>
      <c r="M18" s="17">
        <f t="shared" si="2"/>
        <v>1864736.8421052631</v>
      </c>
      <c r="N18" s="130">
        <v>9</v>
      </c>
      <c r="O18" s="17">
        <v>27258998</v>
      </c>
      <c r="P18" s="17">
        <f t="shared" si="3"/>
        <v>3028777.5555555555</v>
      </c>
      <c r="Q18" s="17">
        <f t="shared" si="4"/>
        <v>2632784.777777778</v>
      </c>
      <c r="R18" s="17">
        <f t="shared" si="5"/>
        <v>2152306.9673202615</v>
      </c>
      <c r="S18" s="126">
        <f t="shared" si="6"/>
        <v>1164040.7134502924</v>
      </c>
    </row>
    <row r="19" spans="1:19" x14ac:dyDescent="0.25">
      <c r="A19" s="1"/>
      <c r="B19" s="125" t="s">
        <v>204</v>
      </c>
      <c r="C19" s="80" t="s">
        <v>71</v>
      </c>
      <c r="D19" s="36"/>
      <c r="E19" s="37"/>
      <c r="F19" s="37">
        <f>SUM(F11:F18)</f>
        <v>959289076.66000009</v>
      </c>
      <c r="G19" s="37"/>
      <c r="H19" s="37"/>
      <c r="I19" s="37">
        <f t="shared" ref="I19:P19" si="7">SUM(I11:I18)</f>
        <v>1022100000</v>
      </c>
      <c r="J19" s="37"/>
      <c r="K19" s="37"/>
      <c r="L19" s="37">
        <f t="shared" si="7"/>
        <v>1051750000</v>
      </c>
      <c r="M19" s="37"/>
      <c r="N19" s="37"/>
      <c r="O19" s="37">
        <f t="shared" si="7"/>
        <v>588506278</v>
      </c>
      <c r="P19" s="37">
        <f t="shared" si="7"/>
        <v>56946551.598415717</v>
      </c>
      <c r="Q19" s="37"/>
      <c r="R19" s="37"/>
      <c r="S19" s="37"/>
    </row>
    <row r="20" spans="1:19" ht="22.5" customHeight="1" x14ac:dyDescent="0.25">
      <c r="A20" s="1"/>
      <c r="B20" s="412" t="s">
        <v>205</v>
      </c>
      <c r="C20" s="412"/>
      <c r="D20" s="84"/>
      <c r="E20" s="9"/>
      <c r="F20" s="8"/>
      <c r="G20" s="9"/>
      <c r="H20" s="8"/>
      <c r="I20" s="9"/>
      <c r="J20" s="10"/>
      <c r="K20" s="8"/>
      <c r="L20" s="9"/>
      <c r="M20" s="10"/>
      <c r="N20" s="8"/>
      <c r="O20" s="9"/>
      <c r="P20" s="10"/>
      <c r="Q20" s="8"/>
      <c r="R20" s="9"/>
      <c r="S20" s="127"/>
    </row>
    <row r="21" spans="1:19" x14ac:dyDescent="0.25">
      <c r="A21" s="1"/>
      <c r="B21" s="120" t="s">
        <v>141</v>
      </c>
      <c r="C21" s="11" t="s">
        <v>142</v>
      </c>
      <c r="D21" s="121" t="s">
        <v>202</v>
      </c>
      <c r="E21" s="122"/>
      <c r="F21" s="122">
        <v>9011791</v>
      </c>
      <c r="G21" s="122"/>
      <c r="H21" s="122"/>
      <c r="I21" s="122">
        <v>0</v>
      </c>
      <c r="J21" s="122"/>
      <c r="K21" s="122"/>
      <c r="L21" s="122">
        <v>0</v>
      </c>
      <c r="M21" s="122"/>
      <c r="N21" s="122"/>
      <c r="O21" s="122">
        <v>6055063</v>
      </c>
      <c r="P21" s="122"/>
      <c r="Q21" s="122"/>
      <c r="R21" s="122"/>
      <c r="S21" s="128"/>
    </row>
    <row r="22" spans="1:19" ht="15.75" thickBot="1" x14ac:dyDescent="0.3">
      <c r="A22" s="1"/>
      <c r="B22" s="124" t="s">
        <v>204</v>
      </c>
      <c r="C22" s="80" t="s">
        <v>71</v>
      </c>
      <c r="D22" s="35"/>
      <c r="E22" s="123"/>
      <c r="F22" s="123">
        <v>9011791</v>
      </c>
      <c r="G22" s="123"/>
      <c r="H22" s="123"/>
      <c r="I22" s="123">
        <v>0</v>
      </c>
      <c r="J22" s="123"/>
      <c r="K22" s="123"/>
      <c r="L22" s="123">
        <v>0</v>
      </c>
      <c r="M22" s="123"/>
      <c r="N22" s="123"/>
      <c r="O22" s="123">
        <v>6055063</v>
      </c>
      <c r="P22" s="123"/>
      <c r="Q22" s="123"/>
      <c r="R22" s="123"/>
      <c r="S22" s="129"/>
    </row>
    <row r="23" spans="1:19" ht="14.45" thickTop="1" x14ac:dyDescent="0.25">
      <c r="A23" s="1"/>
      <c r="B23" s="413"/>
      <c r="C23" s="413"/>
      <c r="D23" s="413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3"/>
      <c r="R23" s="413"/>
      <c r="S23" s="413"/>
    </row>
    <row r="24" spans="1:19" ht="13.9" x14ac:dyDescent="0.25">
      <c r="A24" s="1"/>
      <c r="B24" s="1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21" customHeight="1" x14ac:dyDescent="0.25">
      <c r="A25" s="1"/>
      <c r="B25" s="1"/>
      <c r="C25" s="1"/>
      <c r="D25" s="365" t="s">
        <v>98</v>
      </c>
      <c r="E25" s="365"/>
      <c r="F25" s="20" t="s">
        <v>62</v>
      </c>
      <c r="G25" s="362"/>
      <c r="H25" s="362"/>
      <c r="I25" s="414" t="s">
        <v>61</v>
      </c>
      <c r="J25" s="414"/>
      <c r="K25" s="20" t="s">
        <v>62</v>
      </c>
      <c r="L25" s="362"/>
      <c r="M25" s="362"/>
      <c r="N25" s="1"/>
      <c r="O25" s="1"/>
      <c r="P25" s="1"/>
      <c r="Q25" s="1"/>
      <c r="R25" s="1"/>
      <c r="S25" s="1"/>
    </row>
    <row r="26" spans="1:19" ht="21" customHeight="1" x14ac:dyDescent="0.25">
      <c r="A26" s="1"/>
      <c r="B26" s="1"/>
      <c r="C26" s="1"/>
      <c r="D26" s="365"/>
      <c r="E26" s="365"/>
      <c r="F26" s="20" t="s">
        <v>63</v>
      </c>
      <c r="G26" s="362"/>
      <c r="H26" s="362"/>
      <c r="I26" s="414"/>
      <c r="J26" s="414"/>
      <c r="K26" s="20" t="s">
        <v>63</v>
      </c>
      <c r="L26" s="362"/>
      <c r="M26" s="362"/>
      <c r="N26" s="1"/>
      <c r="O26" s="26"/>
      <c r="P26" s="1"/>
      <c r="Q26" s="1"/>
      <c r="R26" s="1"/>
      <c r="S26" s="1"/>
    </row>
    <row r="27" spans="1:19" ht="21" customHeight="1" x14ac:dyDescent="0.25">
      <c r="A27" s="1"/>
      <c r="B27" s="1"/>
      <c r="C27" s="1"/>
      <c r="D27" s="365"/>
      <c r="E27" s="365"/>
      <c r="F27" s="20" t="s">
        <v>64</v>
      </c>
      <c r="G27" s="362"/>
      <c r="H27" s="362"/>
      <c r="I27" s="414"/>
      <c r="J27" s="414"/>
      <c r="K27" s="20" t="s">
        <v>64</v>
      </c>
      <c r="L27" s="362"/>
      <c r="M27" s="362"/>
      <c r="N27" s="1"/>
      <c r="O27" s="1"/>
      <c r="P27" s="1"/>
      <c r="Q27" s="1"/>
      <c r="R27" s="1"/>
      <c r="S27" s="1"/>
    </row>
  </sheetData>
  <mergeCells count="26">
    <mergeCell ref="B10:C10"/>
    <mergeCell ref="G25:H25"/>
    <mergeCell ref="L25:M25"/>
    <mergeCell ref="G26:H26"/>
    <mergeCell ref="L26:M26"/>
    <mergeCell ref="B20:C20"/>
    <mergeCell ref="B23:S23"/>
    <mergeCell ref="D25:E27"/>
    <mergeCell ref="I25:J27"/>
    <mergeCell ref="G27:H27"/>
    <mergeCell ref="L27:M27"/>
    <mergeCell ref="C6:E6"/>
    <mergeCell ref="G6:S6"/>
    <mergeCell ref="B7:B8"/>
    <mergeCell ref="C7:C8"/>
    <mergeCell ref="D7:D8"/>
    <mergeCell ref="E7:G7"/>
    <mergeCell ref="H7:J7"/>
    <mergeCell ref="K7:M7"/>
    <mergeCell ref="N7:P7"/>
    <mergeCell ref="Q7:S7"/>
    <mergeCell ref="B2:S2"/>
    <mergeCell ref="B3:S3"/>
    <mergeCell ref="B4:S4"/>
    <mergeCell ref="C5:E5"/>
    <mergeCell ref="G5:S5"/>
  </mergeCells>
  <pageMargins left="0.17" right="0.17" top="0.74803149606299213" bottom="0.74803149606299213" header="0.31496062992125984" footer="0.31496062992125984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40"/>
  <sheetViews>
    <sheetView workbookViewId="0">
      <selection activeCell="M40" sqref="M40"/>
    </sheetView>
  </sheetViews>
  <sheetFormatPr defaultColWidth="9.140625" defaultRowHeight="15" x14ac:dyDescent="0.25"/>
  <cols>
    <col min="1" max="1" width="3.28515625" style="2" customWidth="1"/>
    <col min="2" max="2" width="0.140625" style="2" customWidth="1"/>
    <col min="3" max="3" width="9" style="2" customWidth="1"/>
    <col min="4" max="4" width="9.140625" style="2"/>
    <col min="5" max="5" width="20.85546875" style="2" customWidth="1"/>
    <col min="6" max="6" width="8.140625" style="2" customWidth="1"/>
    <col min="7" max="7" width="33.28515625" style="133" customWidth="1"/>
    <col min="8" max="8" width="9.5703125" style="2" customWidth="1"/>
    <col min="9" max="9" width="18.28515625" style="2" customWidth="1"/>
    <col min="10" max="10" width="7.85546875" style="2" customWidth="1"/>
    <col min="11" max="16" width="10.7109375" style="2" customWidth="1"/>
    <col min="17" max="17" width="0.140625" style="2" customWidth="1"/>
    <col min="18" max="21" width="10.7109375" style="2" customWidth="1"/>
    <col min="22" max="16384" width="9.140625" style="2"/>
  </cols>
  <sheetData>
    <row r="1" spans="1:21" ht="13.9" x14ac:dyDescent="0.25">
      <c r="A1" s="1"/>
      <c r="B1" s="1"/>
      <c r="C1" s="22"/>
      <c r="D1" s="1"/>
      <c r="E1" s="1"/>
      <c r="F1" s="1"/>
      <c r="G1" s="13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"/>
      <c r="B2" s="1"/>
      <c r="C2" s="356" t="s">
        <v>206</v>
      </c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</row>
    <row r="3" spans="1:21" ht="15.75" customHeight="1" thickBot="1" x14ac:dyDescent="0.3">
      <c r="A3" s="1"/>
      <c r="B3" s="1"/>
      <c r="C3" s="358" t="s">
        <v>272</v>
      </c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</row>
    <row r="4" spans="1:21" ht="16.5" thickTop="1" thickBot="1" x14ac:dyDescent="0.3">
      <c r="A4" s="359"/>
      <c r="B4" s="359"/>
      <c r="C4" s="383" t="s">
        <v>66</v>
      </c>
      <c r="D4" s="389" t="s">
        <v>27</v>
      </c>
      <c r="E4" s="389" t="s">
        <v>102</v>
      </c>
      <c r="F4" s="389" t="s">
        <v>207</v>
      </c>
      <c r="G4" s="391" t="s">
        <v>175</v>
      </c>
      <c r="H4" s="391"/>
      <c r="I4" s="389" t="s">
        <v>104</v>
      </c>
      <c r="J4" s="389" t="s">
        <v>208</v>
      </c>
      <c r="K4" s="394" t="s">
        <v>70</v>
      </c>
      <c r="L4" s="394"/>
      <c r="M4" s="394"/>
      <c r="N4" s="394"/>
      <c r="O4" s="394"/>
      <c r="P4" s="394"/>
      <c r="Q4" s="394"/>
      <c r="R4" s="394"/>
      <c r="S4" s="394"/>
      <c r="T4" s="394"/>
      <c r="U4" s="394"/>
    </row>
    <row r="5" spans="1:21" ht="16.5" thickTop="1" thickBot="1" x14ac:dyDescent="0.3">
      <c r="A5" s="1"/>
      <c r="B5" s="1"/>
      <c r="C5" s="383"/>
      <c r="D5" s="389"/>
      <c r="E5" s="389"/>
      <c r="F5" s="389"/>
      <c r="G5" s="391"/>
      <c r="H5" s="391"/>
      <c r="I5" s="389"/>
      <c r="J5" s="389"/>
      <c r="K5" s="418" t="s">
        <v>71</v>
      </c>
      <c r="L5" s="108" t="s">
        <v>51</v>
      </c>
      <c r="M5" s="108" t="s">
        <v>53</v>
      </c>
      <c r="N5" s="108" t="s">
        <v>36</v>
      </c>
      <c r="O5" s="108" t="s">
        <v>38</v>
      </c>
      <c r="P5" s="108" t="s">
        <v>40</v>
      </c>
      <c r="Q5" s="392" t="s">
        <v>42</v>
      </c>
      <c r="R5" s="392"/>
      <c r="S5" s="108" t="s">
        <v>44</v>
      </c>
      <c r="T5" s="108" t="s">
        <v>46</v>
      </c>
      <c r="U5" s="13" t="s">
        <v>48</v>
      </c>
    </row>
    <row r="6" spans="1:21" ht="47.25" customHeight="1" thickTop="1" thickBot="1" x14ac:dyDescent="0.3">
      <c r="A6" s="1"/>
      <c r="B6" s="1"/>
      <c r="C6" s="384"/>
      <c r="D6" s="390"/>
      <c r="E6" s="390"/>
      <c r="F6" s="390"/>
      <c r="G6" s="357"/>
      <c r="H6" s="357"/>
      <c r="I6" s="390"/>
      <c r="J6" s="390"/>
      <c r="K6" s="419"/>
      <c r="L6" s="206" t="s">
        <v>73</v>
      </c>
      <c r="M6" s="206" t="s">
        <v>74</v>
      </c>
      <c r="N6" s="206" t="s">
        <v>75</v>
      </c>
      <c r="O6" s="206" t="s">
        <v>76</v>
      </c>
      <c r="P6" s="206" t="s">
        <v>77</v>
      </c>
      <c r="Q6" s="416" t="s">
        <v>78</v>
      </c>
      <c r="R6" s="416"/>
      <c r="S6" s="206" t="s">
        <v>79</v>
      </c>
      <c r="T6" s="206" t="s">
        <v>80</v>
      </c>
      <c r="U6" s="217" t="s">
        <v>209</v>
      </c>
    </row>
    <row r="7" spans="1:21" s="29" customFormat="1" x14ac:dyDescent="0.25">
      <c r="A7" s="27"/>
      <c r="B7" s="27"/>
      <c r="C7" s="193" t="s">
        <v>5</v>
      </c>
      <c r="D7" s="195" t="s">
        <v>29</v>
      </c>
      <c r="E7" s="194" t="s">
        <v>30</v>
      </c>
      <c r="F7" s="195" t="s">
        <v>141</v>
      </c>
      <c r="G7" s="417" t="s">
        <v>142</v>
      </c>
      <c r="H7" s="417"/>
      <c r="I7" s="196" t="s">
        <v>84</v>
      </c>
      <c r="J7" s="218"/>
      <c r="K7" s="219">
        <f>L7+M7+N7+O7+P7+Q7+S7+T7+U7</f>
        <v>423420000</v>
      </c>
      <c r="L7" s="179">
        <v>0</v>
      </c>
      <c r="M7" s="179">
        <v>0</v>
      </c>
      <c r="N7" s="179">
        <v>297210000</v>
      </c>
      <c r="O7" s="179">
        <v>50800000</v>
      </c>
      <c r="P7" s="179">
        <v>75410000</v>
      </c>
      <c r="Q7" s="360">
        <v>0</v>
      </c>
      <c r="R7" s="360"/>
      <c r="S7" s="179">
        <v>0</v>
      </c>
      <c r="T7" s="179">
        <v>0</v>
      </c>
      <c r="U7" s="220">
        <v>0</v>
      </c>
    </row>
    <row r="8" spans="1:21" s="29" customFormat="1" x14ac:dyDescent="0.25">
      <c r="A8" s="27"/>
      <c r="B8" s="27"/>
      <c r="C8" s="197" t="s">
        <v>5</v>
      </c>
      <c r="D8" s="32" t="s">
        <v>29</v>
      </c>
      <c r="E8" s="140" t="s">
        <v>30</v>
      </c>
      <c r="F8" s="32" t="s">
        <v>141</v>
      </c>
      <c r="G8" s="415" t="s">
        <v>142</v>
      </c>
      <c r="H8" s="415"/>
      <c r="I8" s="33" t="s">
        <v>85</v>
      </c>
      <c r="J8" s="134"/>
      <c r="K8" s="37">
        <f t="shared" ref="K8:K35" si="0">L8+M8+N8+O8+P8+Q8+S8+T8+U8</f>
        <v>423420000</v>
      </c>
      <c r="L8" s="137">
        <v>0</v>
      </c>
      <c r="M8" s="137">
        <v>0</v>
      </c>
      <c r="N8" s="137">
        <v>297210000</v>
      </c>
      <c r="O8" s="137">
        <v>50800000</v>
      </c>
      <c r="P8" s="137">
        <v>75410000</v>
      </c>
      <c r="Q8" s="361">
        <v>0</v>
      </c>
      <c r="R8" s="361"/>
      <c r="S8" s="137">
        <v>0</v>
      </c>
      <c r="T8" s="137">
        <v>0</v>
      </c>
      <c r="U8" s="221">
        <v>0</v>
      </c>
    </row>
    <row r="9" spans="1:21" s="29" customFormat="1" x14ac:dyDescent="0.25">
      <c r="A9" s="27"/>
      <c r="B9" s="27"/>
      <c r="C9" s="197" t="s">
        <v>5</v>
      </c>
      <c r="D9" s="32" t="s">
        <v>29</v>
      </c>
      <c r="E9" s="140" t="s">
        <v>30</v>
      </c>
      <c r="F9" s="32" t="s">
        <v>141</v>
      </c>
      <c r="G9" s="415" t="s">
        <v>142</v>
      </c>
      <c r="H9" s="415"/>
      <c r="I9" s="33" t="s">
        <v>86</v>
      </c>
      <c r="J9" s="134"/>
      <c r="K9" s="37">
        <f t="shared" si="0"/>
        <v>235293711</v>
      </c>
      <c r="L9" s="137">
        <v>0</v>
      </c>
      <c r="M9" s="137">
        <v>0</v>
      </c>
      <c r="N9" s="137">
        <f>146363788+12344873</f>
        <v>158708661</v>
      </c>
      <c r="O9" s="137">
        <f>27461976+2306731</f>
        <v>29768707</v>
      </c>
      <c r="P9" s="137">
        <f>28211966+18604377</f>
        <v>46816343</v>
      </c>
      <c r="Q9" s="361">
        <v>0</v>
      </c>
      <c r="R9" s="361"/>
      <c r="S9" s="137">
        <v>0</v>
      </c>
      <c r="T9" s="137">
        <v>0</v>
      </c>
      <c r="U9" s="221">
        <v>0</v>
      </c>
    </row>
    <row r="10" spans="1:21" s="29" customFormat="1" x14ac:dyDescent="0.25">
      <c r="A10" s="27"/>
      <c r="B10" s="27"/>
      <c r="C10" s="197" t="s">
        <v>5</v>
      </c>
      <c r="D10" s="32" t="s">
        <v>29</v>
      </c>
      <c r="E10" s="140" t="s">
        <v>30</v>
      </c>
      <c r="F10" s="32" t="s">
        <v>143</v>
      </c>
      <c r="G10" s="415" t="s">
        <v>144</v>
      </c>
      <c r="H10" s="415"/>
      <c r="I10" s="33" t="s">
        <v>84</v>
      </c>
      <c r="J10" s="134"/>
      <c r="K10" s="37">
        <f t="shared" si="0"/>
        <v>483080000</v>
      </c>
      <c r="L10" s="137">
        <v>0</v>
      </c>
      <c r="M10" s="137">
        <v>0</v>
      </c>
      <c r="N10" s="137">
        <v>354580000</v>
      </c>
      <c r="O10" s="137">
        <v>61310000</v>
      </c>
      <c r="P10" s="137">
        <v>65620000</v>
      </c>
      <c r="Q10" s="361">
        <v>0</v>
      </c>
      <c r="R10" s="361"/>
      <c r="S10" s="137">
        <v>1570000</v>
      </c>
      <c r="T10" s="137">
        <v>0</v>
      </c>
      <c r="U10" s="221">
        <v>0</v>
      </c>
    </row>
    <row r="11" spans="1:21" s="29" customFormat="1" x14ac:dyDescent="0.25">
      <c r="A11" s="27"/>
      <c r="B11" s="27"/>
      <c r="C11" s="197" t="s">
        <v>5</v>
      </c>
      <c r="D11" s="32" t="s">
        <v>29</v>
      </c>
      <c r="E11" s="140" t="s">
        <v>30</v>
      </c>
      <c r="F11" s="32" t="s">
        <v>143</v>
      </c>
      <c r="G11" s="415" t="s">
        <v>144</v>
      </c>
      <c r="H11" s="415"/>
      <c r="I11" s="33" t="s">
        <v>85</v>
      </c>
      <c r="J11" s="134"/>
      <c r="K11" s="37">
        <f t="shared" si="0"/>
        <v>483730000</v>
      </c>
      <c r="L11" s="137">
        <v>0</v>
      </c>
      <c r="M11" s="137">
        <v>0</v>
      </c>
      <c r="N11" s="137">
        <v>354580000</v>
      </c>
      <c r="O11" s="137">
        <v>61310000</v>
      </c>
      <c r="P11" s="137">
        <v>65120000</v>
      </c>
      <c r="Q11" s="361">
        <v>0</v>
      </c>
      <c r="R11" s="361"/>
      <c r="S11" s="137">
        <v>1570000</v>
      </c>
      <c r="T11" s="137">
        <v>0</v>
      </c>
      <c r="U11" s="221">
        <v>1150000</v>
      </c>
    </row>
    <row r="12" spans="1:21" s="29" customFormat="1" x14ac:dyDescent="0.25">
      <c r="A12" s="27"/>
      <c r="B12" s="27"/>
      <c r="C12" s="197" t="s">
        <v>5</v>
      </c>
      <c r="D12" s="32" t="s">
        <v>29</v>
      </c>
      <c r="E12" s="140" t="s">
        <v>30</v>
      </c>
      <c r="F12" s="32" t="s">
        <v>143</v>
      </c>
      <c r="G12" s="415" t="s">
        <v>144</v>
      </c>
      <c r="H12" s="415"/>
      <c r="I12" s="33" t="s">
        <v>86</v>
      </c>
      <c r="J12" s="134"/>
      <c r="K12" s="37">
        <f t="shared" si="0"/>
        <v>273246160</v>
      </c>
      <c r="L12" s="137">
        <v>0</v>
      </c>
      <c r="M12" s="137">
        <v>0</v>
      </c>
      <c r="N12" s="135">
        <v>200895406</v>
      </c>
      <c r="O12" s="137">
        <v>33128963</v>
      </c>
      <c r="P12" s="137">
        <v>38146873</v>
      </c>
      <c r="Q12" s="361">
        <v>0</v>
      </c>
      <c r="R12" s="361"/>
      <c r="S12" s="137">
        <v>294000</v>
      </c>
      <c r="T12" s="137">
        <v>0</v>
      </c>
      <c r="U12" s="221">
        <v>780918</v>
      </c>
    </row>
    <row r="13" spans="1:21" s="29" customFormat="1" x14ac:dyDescent="0.25">
      <c r="A13" s="27"/>
      <c r="B13" s="27"/>
      <c r="C13" s="197" t="s">
        <v>5</v>
      </c>
      <c r="D13" s="32" t="s">
        <v>29</v>
      </c>
      <c r="E13" s="140" t="s">
        <v>30</v>
      </c>
      <c r="F13" s="32" t="s">
        <v>156</v>
      </c>
      <c r="G13" s="415" t="s">
        <v>157</v>
      </c>
      <c r="H13" s="415"/>
      <c r="I13" s="33" t="s">
        <v>84</v>
      </c>
      <c r="J13" s="134"/>
      <c r="K13" s="37">
        <f t="shared" si="0"/>
        <v>0</v>
      </c>
      <c r="L13" s="137">
        <v>0</v>
      </c>
      <c r="M13" s="137">
        <v>0</v>
      </c>
      <c r="N13" s="137">
        <v>0</v>
      </c>
      <c r="O13" s="137">
        <v>0</v>
      </c>
      <c r="P13" s="137">
        <v>0</v>
      </c>
      <c r="Q13" s="361">
        <v>0</v>
      </c>
      <c r="R13" s="361"/>
      <c r="S13" s="137">
        <v>0</v>
      </c>
      <c r="T13" s="137">
        <v>0</v>
      </c>
      <c r="U13" s="221">
        <v>0</v>
      </c>
    </row>
    <row r="14" spans="1:21" s="29" customFormat="1" x14ac:dyDescent="0.25">
      <c r="A14" s="27"/>
      <c r="B14" s="27"/>
      <c r="C14" s="197" t="s">
        <v>5</v>
      </c>
      <c r="D14" s="32" t="s">
        <v>29</v>
      </c>
      <c r="E14" s="140" t="s">
        <v>30</v>
      </c>
      <c r="F14" s="32" t="s">
        <v>156</v>
      </c>
      <c r="G14" s="415" t="s">
        <v>157</v>
      </c>
      <c r="H14" s="415"/>
      <c r="I14" s="33" t="s">
        <v>85</v>
      </c>
      <c r="J14" s="134"/>
      <c r="K14" s="37">
        <f t="shared" si="0"/>
        <v>0</v>
      </c>
      <c r="L14" s="137">
        <v>0</v>
      </c>
      <c r="M14" s="137">
        <v>0</v>
      </c>
      <c r="N14" s="137">
        <v>0</v>
      </c>
      <c r="O14" s="137">
        <v>0</v>
      </c>
      <c r="P14" s="137">
        <v>0</v>
      </c>
      <c r="Q14" s="361">
        <v>0</v>
      </c>
      <c r="R14" s="361"/>
      <c r="S14" s="137">
        <v>0</v>
      </c>
      <c r="T14" s="137">
        <v>0</v>
      </c>
      <c r="U14" s="221">
        <v>0</v>
      </c>
    </row>
    <row r="15" spans="1:21" s="29" customFormat="1" x14ac:dyDescent="0.25">
      <c r="A15" s="27"/>
      <c r="B15" s="27"/>
      <c r="C15" s="197" t="s">
        <v>5</v>
      </c>
      <c r="D15" s="32" t="s">
        <v>29</v>
      </c>
      <c r="E15" s="140" t="s">
        <v>30</v>
      </c>
      <c r="F15" s="32" t="s">
        <v>156</v>
      </c>
      <c r="G15" s="415" t="s">
        <v>157</v>
      </c>
      <c r="H15" s="415"/>
      <c r="I15" s="33" t="s">
        <v>86</v>
      </c>
      <c r="J15" s="134"/>
      <c r="K15" s="37">
        <f t="shared" si="0"/>
        <v>17590000</v>
      </c>
      <c r="L15" s="137">
        <v>17590000</v>
      </c>
      <c r="M15" s="137">
        <v>0</v>
      </c>
      <c r="N15" s="137">
        <v>0</v>
      </c>
      <c r="O15" s="137">
        <v>0</v>
      </c>
      <c r="P15" s="137">
        <v>0</v>
      </c>
      <c r="Q15" s="361">
        <v>0</v>
      </c>
      <c r="R15" s="361"/>
      <c r="S15" s="137">
        <v>0</v>
      </c>
      <c r="T15" s="137">
        <v>0</v>
      </c>
      <c r="U15" s="221">
        <v>0</v>
      </c>
    </row>
    <row r="16" spans="1:21" s="29" customFormat="1" x14ac:dyDescent="0.25">
      <c r="A16" s="27"/>
      <c r="B16" s="27"/>
      <c r="C16" s="197" t="s">
        <v>5</v>
      </c>
      <c r="D16" s="32" t="s">
        <v>29</v>
      </c>
      <c r="E16" s="140" t="s">
        <v>30</v>
      </c>
      <c r="F16" s="32" t="s">
        <v>158</v>
      </c>
      <c r="G16" s="415" t="s">
        <v>159</v>
      </c>
      <c r="H16" s="415"/>
      <c r="I16" s="33" t="s">
        <v>84</v>
      </c>
      <c r="J16" s="134"/>
      <c r="K16" s="37">
        <f t="shared" si="0"/>
        <v>100000000</v>
      </c>
      <c r="L16" s="137">
        <v>0</v>
      </c>
      <c r="M16" s="137">
        <v>100000000</v>
      </c>
      <c r="N16" s="137">
        <v>0</v>
      </c>
      <c r="O16" s="137">
        <v>0</v>
      </c>
      <c r="P16" s="137">
        <v>0</v>
      </c>
      <c r="Q16" s="361">
        <v>0</v>
      </c>
      <c r="R16" s="361"/>
      <c r="S16" s="137">
        <v>0</v>
      </c>
      <c r="T16" s="137">
        <v>0</v>
      </c>
      <c r="U16" s="221">
        <v>0</v>
      </c>
    </row>
    <row r="17" spans="1:21" s="29" customFormat="1" x14ac:dyDescent="0.25">
      <c r="A17" s="27"/>
      <c r="B17" s="27"/>
      <c r="C17" s="197" t="s">
        <v>5</v>
      </c>
      <c r="D17" s="32" t="s">
        <v>29</v>
      </c>
      <c r="E17" s="140" t="s">
        <v>30</v>
      </c>
      <c r="F17" s="32" t="s">
        <v>158</v>
      </c>
      <c r="G17" s="415" t="s">
        <v>159</v>
      </c>
      <c r="H17" s="415"/>
      <c r="I17" s="33" t="s">
        <v>85</v>
      </c>
      <c r="J17" s="134"/>
      <c r="K17" s="37">
        <f t="shared" si="0"/>
        <v>100000000</v>
      </c>
      <c r="L17" s="137">
        <v>0</v>
      </c>
      <c r="M17" s="137">
        <v>100000000</v>
      </c>
      <c r="N17" s="137">
        <v>0</v>
      </c>
      <c r="O17" s="137">
        <v>0</v>
      </c>
      <c r="P17" s="137">
        <v>0</v>
      </c>
      <c r="Q17" s="361">
        <v>0</v>
      </c>
      <c r="R17" s="361"/>
      <c r="S17" s="137">
        <v>0</v>
      </c>
      <c r="T17" s="137">
        <v>0</v>
      </c>
      <c r="U17" s="221">
        <v>0</v>
      </c>
    </row>
    <row r="18" spans="1:21" s="29" customFormat="1" x14ac:dyDescent="0.25">
      <c r="A18" s="27"/>
      <c r="B18" s="27"/>
      <c r="C18" s="197" t="s">
        <v>5</v>
      </c>
      <c r="D18" s="32" t="s">
        <v>29</v>
      </c>
      <c r="E18" s="140" t="s">
        <v>30</v>
      </c>
      <c r="F18" s="32" t="s">
        <v>158</v>
      </c>
      <c r="G18" s="415" t="s">
        <v>159</v>
      </c>
      <c r="H18" s="415"/>
      <c r="I18" s="33" t="s">
        <v>86</v>
      </c>
      <c r="J18" s="134"/>
      <c r="K18" s="37">
        <f t="shared" si="0"/>
        <v>7468570</v>
      </c>
      <c r="L18" s="137">
        <v>7468570</v>
      </c>
      <c r="M18" s="137">
        <v>0</v>
      </c>
      <c r="N18" s="137">
        <v>0</v>
      </c>
      <c r="O18" s="137">
        <v>0</v>
      </c>
      <c r="P18" s="137">
        <v>0</v>
      </c>
      <c r="Q18" s="361">
        <v>0</v>
      </c>
      <c r="R18" s="361"/>
      <c r="S18" s="137">
        <v>0</v>
      </c>
      <c r="T18" s="137">
        <v>0</v>
      </c>
      <c r="U18" s="221">
        <v>0</v>
      </c>
    </row>
    <row r="19" spans="1:21" s="29" customFormat="1" x14ac:dyDescent="0.25">
      <c r="A19" s="27"/>
      <c r="B19" s="27"/>
      <c r="C19" s="197" t="s">
        <v>5</v>
      </c>
      <c r="D19" s="32" t="s">
        <v>29</v>
      </c>
      <c r="E19" s="140" t="s">
        <v>30</v>
      </c>
      <c r="F19" s="32" t="s">
        <v>160</v>
      </c>
      <c r="G19" s="415" t="s">
        <v>161</v>
      </c>
      <c r="H19" s="415"/>
      <c r="I19" s="33" t="s">
        <v>84</v>
      </c>
      <c r="J19" s="134"/>
      <c r="K19" s="37">
        <f t="shared" si="0"/>
        <v>0</v>
      </c>
      <c r="L19" s="137">
        <v>0</v>
      </c>
      <c r="M19" s="137">
        <v>0</v>
      </c>
      <c r="N19" s="137">
        <v>0</v>
      </c>
      <c r="O19" s="137">
        <v>0</v>
      </c>
      <c r="P19" s="137">
        <v>0</v>
      </c>
      <c r="Q19" s="361">
        <v>0</v>
      </c>
      <c r="R19" s="361"/>
      <c r="S19" s="137">
        <v>0</v>
      </c>
      <c r="T19" s="137">
        <v>0</v>
      </c>
      <c r="U19" s="221">
        <v>0</v>
      </c>
    </row>
    <row r="20" spans="1:21" s="29" customFormat="1" x14ac:dyDescent="0.25">
      <c r="A20" s="27"/>
      <c r="B20" s="27"/>
      <c r="C20" s="197" t="s">
        <v>5</v>
      </c>
      <c r="D20" s="32" t="s">
        <v>29</v>
      </c>
      <c r="E20" s="140" t="s">
        <v>30</v>
      </c>
      <c r="F20" s="32" t="s">
        <v>160</v>
      </c>
      <c r="G20" s="415" t="s">
        <v>161</v>
      </c>
      <c r="H20" s="415"/>
      <c r="I20" s="33" t="s">
        <v>85</v>
      </c>
      <c r="J20" s="134"/>
      <c r="K20" s="37">
        <f t="shared" si="0"/>
        <v>0</v>
      </c>
      <c r="L20" s="137">
        <v>0</v>
      </c>
      <c r="M20" s="137">
        <v>0</v>
      </c>
      <c r="N20" s="137">
        <v>0</v>
      </c>
      <c r="O20" s="137">
        <v>0</v>
      </c>
      <c r="P20" s="137">
        <v>0</v>
      </c>
      <c r="Q20" s="361">
        <v>0</v>
      </c>
      <c r="R20" s="361"/>
      <c r="S20" s="137">
        <v>0</v>
      </c>
      <c r="T20" s="137">
        <v>0</v>
      </c>
      <c r="U20" s="221">
        <v>0</v>
      </c>
    </row>
    <row r="21" spans="1:21" s="29" customFormat="1" x14ac:dyDescent="0.25">
      <c r="A21" s="27"/>
      <c r="B21" s="27"/>
      <c r="C21" s="197" t="s">
        <v>5</v>
      </c>
      <c r="D21" s="32" t="s">
        <v>29</v>
      </c>
      <c r="E21" s="140" t="s">
        <v>30</v>
      </c>
      <c r="F21" s="32" t="s">
        <v>160</v>
      </c>
      <c r="G21" s="415" t="s">
        <v>161</v>
      </c>
      <c r="H21" s="415"/>
      <c r="I21" s="33" t="s">
        <v>86</v>
      </c>
      <c r="J21" s="134"/>
      <c r="K21" s="37">
        <f t="shared" si="0"/>
        <v>25488100</v>
      </c>
      <c r="L21" s="137">
        <v>25488100</v>
      </c>
      <c r="M21" s="137">
        <v>0</v>
      </c>
      <c r="N21" s="137">
        <v>0</v>
      </c>
      <c r="O21" s="137">
        <v>0</v>
      </c>
      <c r="P21" s="137">
        <v>0</v>
      </c>
      <c r="Q21" s="361">
        <v>0</v>
      </c>
      <c r="R21" s="361"/>
      <c r="S21" s="137">
        <v>0</v>
      </c>
      <c r="T21" s="137">
        <v>0</v>
      </c>
      <c r="U21" s="221">
        <v>0</v>
      </c>
    </row>
    <row r="22" spans="1:21" s="29" customFormat="1" x14ac:dyDescent="0.25">
      <c r="A22" s="27"/>
      <c r="B22" s="27"/>
      <c r="C22" s="197" t="s">
        <v>5</v>
      </c>
      <c r="D22" s="32" t="s">
        <v>29</v>
      </c>
      <c r="E22" s="140" t="s">
        <v>30</v>
      </c>
      <c r="F22" s="32" t="s">
        <v>150</v>
      </c>
      <c r="G22" s="415" t="s">
        <v>151</v>
      </c>
      <c r="H22" s="415"/>
      <c r="I22" s="33" t="s">
        <v>84</v>
      </c>
      <c r="J22" s="134"/>
      <c r="K22" s="37">
        <f t="shared" si="0"/>
        <v>0</v>
      </c>
      <c r="L22" s="137">
        <v>0</v>
      </c>
      <c r="M22" s="137">
        <v>0</v>
      </c>
      <c r="N22" s="137">
        <v>0</v>
      </c>
      <c r="O22" s="137">
        <v>0</v>
      </c>
      <c r="P22" s="137">
        <v>0</v>
      </c>
      <c r="Q22" s="361">
        <v>0</v>
      </c>
      <c r="R22" s="361"/>
      <c r="S22" s="137">
        <v>0</v>
      </c>
      <c r="T22" s="137">
        <v>0</v>
      </c>
      <c r="U22" s="221">
        <v>0</v>
      </c>
    </row>
    <row r="23" spans="1:21" s="29" customFormat="1" x14ac:dyDescent="0.25">
      <c r="A23" s="27"/>
      <c r="B23" s="27"/>
      <c r="C23" s="197" t="s">
        <v>5</v>
      </c>
      <c r="D23" s="32" t="s">
        <v>29</v>
      </c>
      <c r="E23" s="140" t="s">
        <v>30</v>
      </c>
      <c r="F23" s="32" t="s">
        <v>150</v>
      </c>
      <c r="G23" s="415" t="s">
        <v>151</v>
      </c>
      <c r="H23" s="415"/>
      <c r="I23" s="33" t="s">
        <v>85</v>
      </c>
      <c r="J23" s="134"/>
      <c r="K23" s="37">
        <f t="shared" si="0"/>
        <v>8470000</v>
      </c>
      <c r="L23" s="137">
        <v>0</v>
      </c>
      <c r="M23" s="137">
        <v>8470000</v>
      </c>
      <c r="N23" s="137">
        <v>0</v>
      </c>
      <c r="O23" s="137">
        <v>0</v>
      </c>
      <c r="P23" s="137">
        <v>0</v>
      </c>
      <c r="Q23" s="361">
        <v>0</v>
      </c>
      <c r="R23" s="361"/>
      <c r="S23" s="137">
        <v>0</v>
      </c>
      <c r="T23" s="137">
        <v>0</v>
      </c>
      <c r="U23" s="221">
        <v>0</v>
      </c>
    </row>
    <row r="24" spans="1:21" s="29" customFormat="1" x14ac:dyDescent="0.25">
      <c r="A24" s="27"/>
      <c r="B24" s="27"/>
      <c r="C24" s="197" t="s">
        <v>5</v>
      </c>
      <c r="D24" s="32" t="s">
        <v>29</v>
      </c>
      <c r="E24" s="140" t="s">
        <v>30</v>
      </c>
      <c r="F24" s="32" t="s">
        <v>150</v>
      </c>
      <c r="G24" s="415" t="s">
        <v>151</v>
      </c>
      <c r="H24" s="415"/>
      <c r="I24" s="33" t="s">
        <v>86</v>
      </c>
      <c r="J24" s="134"/>
      <c r="K24" s="37">
        <f t="shared" si="0"/>
        <v>2160739</v>
      </c>
      <c r="L24" s="137">
        <v>0</v>
      </c>
      <c r="M24" s="137">
        <v>2160739</v>
      </c>
      <c r="N24" s="137">
        <v>0</v>
      </c>
      <c r="O24" s="137">
        <v>0</v>
      </c>
      <c r="P24" s="137">
        <v>0</v>
      </c>
      <c r="Q24" s="361">
        <v>0</v>
      </c>
      <c r="R24" s="361"/>
      <c r="S24" s="137">
        <v>0</v>
      </c>
      <c r="T24" s="137">
        <v>0</v>
      </c>
      <c r="U24" s="221">
        <v>0</v>
      </c>
    </row>
    <row r="25" spans="1:21" s="29" customFormat="1" x14ac:dyDescent="0.25">
      <c r="A25" s="27"/>
      <c r="B25" s="27"/>
      <c r="C25" s="197" t="s">
        <v>5</v>
      </c>
      <c r="D25" s="32" t="s">
        <v>29</v>
      </c>
      <c r="E25" s="140" t="s">
        <v>30</v>
      </c>
      <c r="F25" s="32" t="s">
        <v>267</v>
      </c>
      <c r="G25" s="415" t="s">
        <v>268</v>
      </c>
      <c r="H25" s="415"/>
      <c r="I25" s="33" t="s">
        <v>84</v>
      </c>
      <c r="J25" s="134"/>
      <c r="K25" s="37">
        <f t="shared" si="0"/>
        <v>700000</v>
      </c>
      <c r="L25" s="137">
        <v>0</v>
      </c>
      <c r="M25" s="137">
        <v>700000</v>
      </c>
      <c r="N25" s="137">
        <v>0</v>
      </c>
      <c r="O25" s="137">
        <v>0</v>
      </c>
      <c r="P25" s="137">
        <v>0</v>
      </c>
      <c r="Q25" s="361">
        <v>0</v>
      </c>
      <c r="R25" s="361"/>
      <c r="S25" s="137">
        <v>0</v>
      </c>
      <c r="T25" s="137">
        <v>0</v>
      </c>
      <c r="U25" s="221">
        <v>0</v>
      </c>
    </row>
    <row r="26" spans="1:21" s="29" customFormat="1" x14ac:dyDescent="0.25">
      <c r="A26" s="27"/>
      <c r="B26" s="27"/>
      <c r="C26" s="197" t="s">
        <v>5</v>
      </c>
      <c r="D26" s="32" t="s">
        <v>29</v>
      </c>
      <c r="E26" s="140" t="s">
        <v>30</v>
      </c>
      <c r="F26" s="32" t="s">
        <v>267</v>
      </c>
      <c r="G26" s="415" t="s">
        <v>268</v>
      </c>
      <c r="H26" s="415"/>
      <c r="I26" s="33" t="s">
        <v>85</v>
      </c>
      <c r="J26" s="134"/>
      <c r="K26" s="37">
        <f t="shared" si="0"/>
        <v>700000</v>
      </c>
      <c r="L26" s="137">
        <v>0</v>
      </c>
      <c r="M26" s="137">
        <v>700000</v>
      </c>
      <c r="N26" s="137">
        <v>0</v>
      </c>
      <c r="O26" s="137">
        <v>0</v>
      </c>
      <c r="P26" s="137">
        <v>0</v>
      </c>
      <c r="Q26" s="361">
        <v>0</v>
      </c>
      <c r="R26" s="361"/>
      <c r="S26" s="137">
        <v>0</v>
      </c>
      <c r="T26" s="137">
        <v>0</v>
      </c>
      <c r="U26" s="221">
        <v>0</v>
      </c>
    </row>
    <row r="27" spans="1:21" s="29" customFormat="1" x14ac:dyDescent="0.25">
      <c r="A27" s="27"/>
      <c r="B27" s="27"/>
      <c r="C27" s="197" t="s">
        <v>5</v>
      </c>
      <c r="D27" s="32" t="s">
        <v>29</v>
      </c>
      <c r="E27" s="140" t="s">
        <v>30</v>
      </c>
      <c r="F27" s="32" t="s">
        <v>267</v>
      </c>
      <c r="G27" s="415" t="s">
        <v>268</v>
      </c>
      <c r="H27" s="415"/>
      <c r="I27" s="33" t="s">
        <v>86</v>
      </c>
      <c r="J27" s="134"/>
      <c r="K27" s="37">
        <f t="shared" si="0"/>
        <v>0</v>
      </c>
      <c r="L27" s="137">
        <v>0</v>
      </c>
      <c r="M27" s="137">
        <v>0</v>
      </c>
      <c r="N27" s="137">
        <v>0</v>
      </c>
      <c r="O27" s="137">
        <v>0</v>
      </c>
      <c r="P27" s="137">
        <v>0</v>
      </c>
      <c r="Q27" s="361">
        <v>0</v>
      </c>
      <c r="R27" s="361"/>
      <c r="S27" s="137">
        <v>0</v>
      </c>
      <c r="T27" s="137">
        <v>0</v>
      </c>
      <c r="U27" s="221">
        <v>0</v>
      </c>
    </row>
    <row r="28" spans="1:21" s="29" customFormat="1" x14ac:dyDescent="0.25">
      <c r="A28" s="27"/>
      <c r="B28" s="27"/>
      <c r="C28" s="197" t="s">
        <v>5</v>
      </c>
      <c r="D28" s="32" t="s">
        <v>29</v>
      </c>
      <c r="E28" s="140" t="s">
        <v>30</v>
      </c>
      <c r="F28" s="32" t="s">
        <v>154</v>
      </c>
      <c r="G28" s="415" t="s">
        <v>155</v>
      </c>
      <c r="H28" s="415"/>
      <c r="I28" s="33" t="s">
        <v>84</v>
      </c>
      <c r="J28" s="134"/>
      <c r="K28" s="37">
        <f t="shared" si="0"/>
        <v>14900000</v>
      </c>
      <c r="L28" s="137">
        <v>0</v>
      </c>
      <c r="M28" s="137">
        <v>14900000</v>
      </c>
      <c r="N28" s="137">
        <v>0</v>
      </c>
      <c r="O28" s="137">
        <v>0</v>
      </c>
      <c r="P28" s="137">
        <v>0</v>
      </c>
      <c r="Q28" s="361">
        <v>0</v>
      </c>
      <c r="R28" s="361"/>
      <c r="S28" s="137">
        <v>0</v>
      </c>
      <c r="T28" s="137">
        <v>0</v>
      </c>
      <c r="U28" s="221">
        <v>0</v>
      </c>
    </row>
    <row r="29" spans="1:21" s="29" customFormat="1" x14ac:dyDescent="0.25">
      <c r="A29" s="27"/>
      <c r="B29" s="27"/>
      <c r="C29" s="197" t="s">
        <v>5</v>
      </c>
      <c r="D29" s="32" t="s">
        <v>29</v>
      </c>
      <c r="E29" s="140" t="s">
        <v>30</v>
      </c>
      <c r="F29" s="32" t="s">
        <v>154</v>
      </c>
      <c r="G29" s="415" t="s">
        <v>155</v>
      </c>
      <c r="H29" s="415"/>
      <c r="I29" s="33" t="s">
        <v>85</v>
      </c>
      <c r="J29" s="134"/>
      <c r="K29" s="37">
        <f t="shared" si="0"/>
        <v>35430000</v>
      </c>
      <c r="L29" s="137">
        <v>0</v>
      </c>
      <c r="M29" s="137">
        <f>6430000+29000000</f>
        <v>35430000</v>
      </c>
      <c r="N29" s="137">
        <v>0</v>
      </c>
      <c r="O29" s="137">
        <v>0</v>
      </c>
      <c r="P29" s="137">
        <v>0</v>
      </c>
      <c r="Q29" s="361">
        <v>0</v>
      </c>
      <c r="R29" s="361"/>
      <c r="S29" s="137">
        <v>0</v>
      </c>
      <c r="T29" s="137">
        <v>0</v>
      </c>
      <c r="U29" s="221">
        <v>0</v>
      </c>
    </row>
    <row r="30" spans="1:21" s="29" customFormat="1" x14ac:dyDescent="0.25">
      <c r="A30" s="27"/>
      <c r="B30" s="27"/>
      <c r="C30" s="197" t="s">
        <v>5</v>
      </c>
      <c r="D30" s="32" t="s">
        <v>29</v>
      </c>
      <c r="E30" s="140" t="s">
        <v>30</v>
      </c>
      <c r="F30" s="32" t="s">
        <v>154</v>
      </c>
      <c r="G30" s="415" t="s">
        <v>155</v>
      </c>
      <c r="H30" s="415"/>
      <c r="I30" s="33" t="s">
        <v>86</v>
      </c>
      <c r="J30" s="134"/>
      <c r="K30" s="37">
        <f t="shared" si="0"/>
        <v>27258998</v>
      </c>
      <c r="L30" s="137">
        <v>0</v>
      </c>
      <c r="M30" s="137">
        <v>27258998</v>
      </c>
      <c r="N30" s="137">
        <v>0</v>
      </c>
      <c r="O30" s="137">
        <v>0</v>
      </c>
      <c r="P30" s="137">
        <v>0</v>
      </c>
      <c r="Q30" s="361">
        <v>0</v>
      </c>
      <c r="R30" s="361"/>
      <c r="S30" s="137">
        <v>0</v>
      </c>
      <c r="T30" s="137">
        <v>0</v>
      </c>
      <c r="U30" s="221">
        <v>0</v>
      </c>
    </row>
    <row r="31" spans="1:21" s="29" customFormat="1" x14ac:dyDescent="0.25">
      <c r="A31" s="27"/>
      <c r="B31" s="27"/>
      <c r="C31" s="197"/>
      <c r="D31" s="32"/>
      <c r="E31" s="140"/>
      <c r="F31" s="32"/>
      <c r="G31" s="415" t="s">
        <v>210</v>
      </c>
      <c r="H31" s="415"/>
      <c r="I31" s="33" t="s">
        <v>84</v>
      </c>
      <c r="J31" s="134"/>
      <c r="K31" s="37">
        <f t="shared" si="0"/>
        <v>1022100000</v>
      </c>
      <c r="L31" s="137">
        <v>0</v>
      </c>
      <c r="M31" s="137">
        <v>115600000</v>
      </c>
      <c r="N31" s="137">
        <v>651790000</v>
      </c>
      <c r="O31" s="137">
        <v>112110000</v>
      </c>
      <c r="P31" s="137">
        <v>141030000</v>
      </c>
      <c r="Q31" s="361">
        <v>0</v>
      </c>
      <c r="R31" s="361"/>
      <c r="S31" s="137">
        <v>1570000</v>
      </c>
      <c r="T31" s="137">
        <v>0</v>
      </c>
      <c r="U31" s="221">
        <v>0</v>
      </c>
    </row>
    <row r="32" spans="1:21" s="29" customFormat="1" x14ac:dyDescent="0.25">
      <c r="A32" s="27"/>
      <c r="B32" s="27"/>
      <c r="C32" s="197"/>
      <c r="D32" s="32"/>
      <c r="E32" s="140"/>
      <c r="F32" s="32"/>
      <c r="G32" s="415" t="s">
        <v>210</v>
      </c>
      <c r="H32" s="415"/>
      <c r="I32" s="33" t="s">
        <v>85</v>
      </c>
      <c r="J32" s="134"/>
      <c r="K32" s="37">
        <f t="shared" si="0"/>
        <v>1051750000</v>
      </c>
      <c r="L32" s="137">
        <v>0</v>
      </c>
      <c r="M32" s="137">
        <f>115600000+29000000</f>
        <v>144600000</v>
      </c>
      <c r="N32" s="137">
        <v>651790000</v>
      </c>
      <c r="O32" s="137">
        <v>112110000</v>
      </c>
      <c r="P32" s="137">
        <v>140530000</v>
      </c>
      <c r="Q32" s="361">
        <v>0</v>
      </c>
      <c r="R32" s="361"/>
      <c r="S32" s="137">
        <v>1570000</v>
      </c>
      <c r="T32" s="137">
        <v>0</v>
      </c>
      <c r="U32" s="221">
        <v>1150000</v>
      </c>
    </row>
    <row r="33" spans="1:21" s="29" customFormat="1" x14ac:dyDescent="0.25">
      <c r="A33" s="27"/>
      <c r="B33" s="27"/>
      <c r="C33" s="197"/>
      <c r="D33" s="32"/>
      <c r="E33" s="140"/>
      <c r="F33" s="32"/>
      <c r="G33" s="415" t="s">
        <v>210</v>
      </c>
      <c r="H33" s="415"/>
      <c r="I33" s="33" t="s">
        <v>86</v>
      </c>
      <c r="J33" s="134"/>
      <c r="K33" s="37">
        <f t="shared" si="0"/>
        <v>588506278</v>
      </c>
      <c r="L33" s="141">
        <f>L9+L12+L15+L18+L21+L24+L27+L30</f>
        <v>50546670</v>
      </c>
      <c r="M33" s="141">
        <f>M9+M12+M15+M18+M21+M24+M27+M30</f>
        <v>29419737</v>
      </c>
      <c r="N33" s="141">
        <f>N9+N12+N15+N18+N21+N24+N27+N30</f>
        <v>359604067</v>
      </c>
      <c r="O33" s="141">
        <f>O9+O12+O15+O18+O21+O24+O27+O30</f>
        <v>62897670</v>
      </c>
      <c r="P33" s="141">
        <f>P9+P12+P15+P18+P21+P24+P27+P30</f>
        <v>84963216</v>
      </c>
      <c r="Q33" s="420">
        <v>0</v>
      </c>
      <c r="R33" s="420"/>
      <c r="S33" s="141">
        <f>S9+S12+S15+S18+S21+S24+S27+S30</f>
        <v>294000</v>
      </c>
      <c r="T33" s="141">
        <f>T9+T12+T15+T18+T21+T24+T27+T30</f>
        <v>0</v>
      </c>
      <c r="U33" s="222">
        <f>U9+U12+U15+U18+U21+U24+U27+U30</f>
        <v>780918</v>
      </c>
    </row>
    <row r="34" spans="1:21" s="29" customFormat="1" ht="19.5" customHeight="1" x14ac:dyDescent="0.25">
      <c r="A34" s="27"/>
      <c r="B34" s="27"/>
      <c r="C34" s="197" t="s">
        <v>5</v>
      </c>
      <c r="D34" s="32" t="s">
        <v>29</v>
      </c>
      <c r="E34" s="140" t="s">
        <v>30</v>
      </c>
      <c r="F34" s="32" t="s">
        <v>141</v>
      </c>
      <c r="G34" s="415" t="s">
        <v>142</v>
      </c>
      <c r="H34" s="415"/>
      <c r="I34" s="33" t="s">
        <v>86</v>
      </c>
      <c r="J34" s="134"/>
      <c r="K34" s="37">
        <f t="shared" si="0"/>
        <v>6055063</v>
      </c>
      <c r="L34" s="137">
        <v>0</v>
      </c>
      <c r="M34" s="137">
        <v>0</v>
      </c>
      <c r="N34" s="137">
        <v>0</v>
      </c>
      <c r="O34" s="137">
        <v>0</v>
      </c>
      <c r="P34" s="137">
        <v>6055063</v>
      </c>
      <c r="Q34" s="361">
        <v>0</v>
      </c>
      <c r="R34" s="361"/>
      <c r="S34" s="137">
        <v>0</v>
      </c>
      <c r="T34" s="137">
        <v>0</v>
      </c>
      <c r="U34" s="221">
        <v>0</v>
      </c>
    </row>
    <row r="35" spans="1:21" s="29" customFormat="1" ht="21" customHeight="1" thickBot="1" x14ac:dyDescent="0.3">
      <c r="A35" s="27"/>
      <c r="B35" s="27"/>
      <c r="C35" s="199"/>
      <c r="D35" s="201"/>
      <c r="E35" s="200"/>
      <c r="F35" s="201"/>
      <c r="G35" s="421" t="s">
        <v>211</v>
      </c>
      <c r="H35" s="421"/>
      <c r="I35" s="202" t="s">
        <v>86</v>
      </c>
      <c r="J35" s="223"/>
      <c r="K35" s="224">
        <f t="shared" si="0"/>
        <v>6055063</v>
      </c>
      <c r="L35" s="187">
        <v>0</v>
      </c>
      <c r="M35" s="187">
        <v>0</v>
      </c>
      <c r="N35" s="187">
        <v>0</v>
      </c>
      <c r="O35" s="187">
        <v>0</v>
      </c>
      <c r="P35" s="187">
        <v>6055063</v>
      </c>
      <c r="Q35" s="364">
        <v>0</v>
      </c>
      <c r="R35" s="364"/>
      <c r="S35" s="187">
        <v>0</v>
      </c>
      <c r="T35" s="187">
        <v>0</v>
      </c>
      <c r="U35" s="225">
        <v>0</v>
      </c>
    </row>
    <row r="36" spans="1:21" x14ac:dyDescent="0.25">
      <c r="A36" s="1"/>
      <c r="B36" s="363"/>
      <c r="C36" s="363"/>
      <c r="D36" s="1"/>
      <c r="E36" s="1"/>
      <c r="F36" s="1"/>
      <c r="G36" s="13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21.75" customHeight="1" x14ac:dyDescent="0.25">
      <c r="A37" s="1"/>
      <c r="B37" s="1"/>
      <c r="C37" s="1"/>
      <c r="D37" s="1"/>
      <c r="E37" s="365" t="s">
        <v>98</v>
      </c>
      <c r="F37" s="365"/>
      <c r="G37" s="132" t="s">
        <v>62</v>
      </c>
      <c r="H37" s="362"/>
      <c r="I37" s="362"/>
      <c r="J37" s="362"/>
      <c r="K37" s="365" t="s">
        <v>61</v>
      </c>
      <c r="L37" s="362" t="s">
        <v>62</v>
      </c>
      <c r="M37" s="362"/>
      <c r="N37" s="362"/>
      <c r="O37" s="362"/>
      <c r="P37" s="362"/>
      <c r="Q37" s="362"/>
      <c r="R37" s="1"/>
      <c r="S37" s="1"/>
      <c r="T37" s="1"/>
      <c r="U37" s="1"/>
    </row>
    <row r="38" spans="1:21" ht="21.75" customHeight="1" x14ac:dyDescent="0.25">
      <c r="A38" s="1"/>
      <c r="B38" s="1"/>
      <c r="C38" s="1"/>
      <c r="D38" s="1"/>
      <c r="E38" s="365"/>
      <c r="F38" s="365"/>
      <c r="G38" s="132" t="s">
        <v>63</v>
      </c>
      <c r="H38" s="362"/>
      <c r="I38" s="362"/>
      <c r="J38" s="362"/>
      <c r="K38" s="365"/>
      <c r="L38" s="362" t="s">
        <v>63</v>
      </c>
      <c r="M38" s="362"/>
      <c r="N38" s="362"/>
      <c r="O38" s="362"/>
      <c r="P38" s="362"/>
      <c r="Q38" s="362"/>
      <c r="R38" s="1"/>
      <c r="S38" s="1"/>
      <c r="T38" s="1"/>
      <c r="U38" s="1"/>
    </row>
    <row r="39" spans="1:21" ht="21.75" customHeight="1" x14ac:dyDescent="0.25">
      <c r="A39" s="1"/>
      <c r="B39" s="1"/>
      <c r="C39" s="1"/>
      <c r="D39" s="1"/>
      <c r="E39" s="365"/>
      <c r="F39" s="365"/>
      <c r="G39" s="132" t="s">
        <v>64</v>
      </c>
      <c r="H39" s="362"/>
      <c r="I39" s="362"/>
      <c r="J39" s="362"/>
      <c r="K39" s="365"/>
      <c r="L39" s="362" t="s">
        <v>64</v>
      </c>
      <c r="M39" s="362"/>
      <c r="N39" s="362"/>
      <c r="O39" s="362"/>
      <c r="P39" s="362"/>
      <c r="Q39" s="362"/>
      <c r="R39" s="1"/>
      <c r="S39" s="1"/>
      <c r="T39" s="1"/>
      <c r="U39" s="1"/>
    </row>
    <row r="40" spans="1:21" x14ac:dyDescent="0.25">
      <c r="A40" s="1"/>
      <c r="B40" s="1"/>
      <c r="C40" s="363"/>
      <c r="D40" s="363"/>
      <c r="E40" s="1"/>
      <c r="F40" s="1"/>
      <c r="G40" s="13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</sheetData>
  <mergeCells count="85">
    <mergeCell ref="C40:D40"/>
    <mergeCell ref="C4:C6"/>
    <mergeCell ref="D4:D6"/>
    <mergeCell ref="E4:E6"/>
    <mergeCell ref="F4:F6"/>
    <mergeCell ref="B36:C36"/>
    <mergeCell ref="E37:F39"/>
    <mergeCell ref="H38:J38"/>
    <mergeCell ref="L38:M38"/>
    <mergeCell ref="N38:Q38"/>
    <mergeCell ref="K37:K39"/>
    <mergeCell ref="H39:J39"/>
    <mergeCell ref="L39:M39"/>
    <mergeCell ref="N39:Q39"/>
    <mergeCell ref="Q33:R33"/>
    <mergeCell ref="G34:H34"/>
    <mergeCell ref="Q34:R34"/>
    <mergeCell ref="G4:H6"/>
    <mergeCell ref="H37:J37"/>
    <mergeCell ref="L37:M37"/>
    <mergeCell ref="N37:Q37"/>
    <mergeCell ref="G30:H30"/>
    <mergeCell ref="Q30:R30"/>
    <mergeCell ref="G31:H31"/>
    <mergeCell ref="Q31:R31"/>
    <mergeCell ref="G32:H32"/>
    <mergeCell ref="G35:H35"/>
    <mergeCell ref="Q35:R35"/>
    <mergeCell ref="G24:H24"/>
    <mergeCell ref="Q24:R24"/>
    <mergeCell ref="Q29:R29"/>
    <mergeCell ref="Q32:R32"/>
    <mergeCell ref="G25:H25"/>
    <mergeCell ref="Q25:R25"/>
    <mergeCell ref="G26:H26"/>
    <mergeCell ref="Q26:R26"/>
    <mergeCell ref="G27:H27"/>
    <mergeCell ref="Q27:R27"/>
    <mergeCell ref="G33:H33"/>
    <mergeCell ref="G18:H18"/>
    <mergeCell ref="Q18:R18"/>
    <mergeCell ref="G19:H19"/>
    <mergeCell ref="Q19:R19"/>
    <mergeCell ref="G20:H20"/>
    <mergeCell ref="Q20:R20"/>
    <mergeCell ref="G21:H21"/>
    <mergeCell ref="Q21:R21"/>
    <mergeCell ref="G22:H22"/>
    <mergeCell ref="Q22:R22"/>
    <mergeCell ref="G23:H23"/>
    <mergeCell ref="Q23:R23"/>
    <mergeCell ref="G28:H28"/>
    <mergeCell ref="Q28:R28"/>
    <mergeCell ref="G29:H29"/>
    <mergeCell ref="G12:H12"/>
    <mergeCell ref="Q12:R12"/>
    <mergeCell ref="G13:H13"/>
    <mergeCell ref="Q13:R13"/>
    <mergeCell ref="G14:H14"/>
    <mergeCell ref="Q14:R14"/>
    <mergeCell ref="G15:H15"/>
    <mergeCell ref="Q15:R15"/>
    <mergeCell ref="G16:H16"/>
    <mergeCell ref="Q16:R16"/>
    <mergeCell ref="G17:H17"/>
    <mergeCell ref="Q17:R17"/>
    <mergeCell ref="G10:H10"/>
    <mergeCell ref="Q10:R10"/>
    <mergeCell ref="G11:H11"/>
    <mergeCell ref="Q11:R11"/>
    <mergeCell ref="Q6:R6"/>
    <mergeCell ref="G7:H7"/>
    <mergeCell ref="Q7:R7"/>
    <mergeCell ref="G8:H8"/>
    <mergeCell ref="Q8:R8"/>
    <mergeCell ref="I4:I6"/>
    <mergeCell ref="J4:J6"/>
    <mergeCell ref="K4:U4"/>
    <mergeCell ref="K5:K6"/>
    <mergeCell ref="C2:U2"/>
    <mergeCell ref="Q5:R5"/>
    <mergeCell ref="C3:U3"/>
    <mergeCell ref="A4:B4"/>
    <mergeCell ref="G9:H9"/>
    <mergeCell ref="Q9:R9"/>
  </mergeCells>
  <pageMargins left="0.17" right="0.17" top="0.46" bottom="0.39" header="0.31496062992125984" footer="0.31496062992125984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40"/>
  <sheetViews>
    <sheetView zoomScale="120" zoomScaleNormal="120" workbookViewId="0">
      <selection activeCell="Q5" sqref="Q5"/>
    </sheetView>
  </sheetViews>
  <sheetFormatPr defaultColWidth="9.140625" defaultRowHeight="15" x14ac:dyDescent="0.25"/>
  <cols>
    <col min="1" max="1" width="3.28515625" style="2" customWidth="1"/>
    <col min="2" max="2" width="0.140625" style="2" customWidth="1"/>
    <col min="3" max="3" width="7.5703125" style="2" customWidth="1"/>
    <col min="4" max="4" width="8.140625" style="2" customWidth="1"/>
    <col min="5" max="5" width="15.85546875" style="2" customWidth="1"/>
    <col min="6" max="6" width="7.7109375" style="2" customWidth="1"/>
    <col min="7" max="7" width="10" style="2" customWidth="1"/>
    <col min="8" max="8" width="41.140625" style="2" customWidth="1"/>
    <col min="9" max="9" width="13.7109375" style="133" customWidth="1"/>
    <col min="10" max="12" width="11.140625" style="29" customWidth="1"/>
    <col min="13" max="13" width="11.28515625" style="29" customWidth="1"/>
    <col min="14" max="16384" width="9.140625" style="2"/>
  </cols>
  <sheetData>
    <row r="1" spans="1:13" x14ac:dyDescent="0.25">
      <c r="A1" s="1"/>
      <c r="B1" s="1"/>
      <c r="C1" s="22"/>
      <c r="D1" s="1"/>
      <c r="E1" s="1"/>
      <c r="F1" s="1"/>
      <c r="G1" s="1"/>
      <c r="H1" s="1"/>
      <c r="I1" s="131"/>
      <c r="J1" s="27"/>
      <c r="K1" s="27"/>
      <c r="L1" s="27"/>
      <c r="M1" s="27"/>
    </row>
    <row r="2" spans="1:13" ht="15.75" thickBot="1" x14ac:dyDescent="0.3">
      <c r="A2" s="1"/>
      <c r="B2" s="1"/>
      <c r="C2" s="356" t="s">
        <v>212</v>
      </c>
      <c r="D2" s="356"/>
      <c r="E2" s="356"/>
      <c r="F2" s="356"/>
      <c r="G2" s="356"/>
      <c r="H2" s="356"/>
      <c r="I2" s="356"/>
      <c r="J2" s="356"/>
      <c r="K2" s="356"/>
      <c r="L2" s="356"/>
      <c r="M2" s="356"/>
    </row>
    <row r="3" spans="1:13" ht="39.75" customHeight="1" thickTop="1" thickBot="1" x14ac:dyDescent="0.3">
      <c r="A3" s="359"/>
      <c r="B3" s="359"/>
      <c r="C3" s="203" t="s">
        <v>213</v>
      </c>
      <c r="D3" s="204" t="s">
        <v>214</v>
      </c>
      <c r="E3" s="204" t="s">
        <v>215</v>
      </c>
      <c r="F3" s="173" t="s">
        <v>216</v>
      </c>
      <c r="G3" s="173" t="s">
        <v>217</v>
      </c>
      <c r="H3" s="173" t="s">
        <v>218</v>
      </c>
      <c r="I3" s="248" t="s">
        <v>219</v>
      </c>
      <c r="J3" s="260">
        <v>2022</v>
      </c>
      <c r="K3" s="260">
        <v>2023</v>
      </c>
      <c r="L3" s="260">
        <v>2024</v>
      </c>
      <c r="M3" s="261">
        <v>2025</v>
      </c>
    </row>
    <row r="4" spans="1:13" ht="12" customHeight="1" x14ac:dyDescent="0.25">
      <c r="A4" s="1"/>
      <c r="B4" s="1"/>
      <c r="C4" s="236" t="s">
        <v>5</v>
      </c>
      <c r="D4" s="237" t="s">
        <v>29</v>
      </c>
      <c r="E4" s="241" t="s">
        <v>30</v>
      </c>
      <c r="F4" s="236"/>
      <c r="G4" s="237" t="s">
        <v>141</v>
      </c>
      <c r="H4" s="242" t="s">
        <v>142</v>
      </c>
      <c r="I4" s="249" t="s">
        <v>220</v>
      </c>
      <c r="J4" s="262">
        <f>1001864-750000</f>
        <v>251864</v>
      </c>
      <c r="K4" s="262">
        <v>263290</v>
      </c>
      <c r="L4" s="262">
        <v>281040</v>
      </c>
      <c r="M4" s="263">
        <f>348074</f>
        <v>348074</v>
      </c>
    </row>
    <row r="5" spans="1:13" ht="12" customHeight="1" x14ac:dyDescent="0.25">
      <c r="A5" s="1"/>
      <c r="B5" s="1"/>
      <c r="C5" s="238" t="s">
        <v>5</v>
      </c>
      <c r="D5" s="234" t="s">
        <v>29</v>
      </c>
      <c r="E5" s="235" t="s">
        <v>30</v>
      </c>
      <c r="F5" s="238"/>
      <c r="G5" s="234" t="s">
        <v>141</v>
      </c>
      <c r="H5" s="243" t="s">
        <v>142</v>
      </c>
      <c r="I5" s="250" t="s">
        <v>221</v>
      </c>
      <c r="J5" s="264">
        <v>890863000</v>
      </c>
      <c r="K5" s="264">
        <v>589518000</v>
      </c>
      <c r="L5" s="264">
        <v>497845000</v>
      </c>
      <c r="M5" s="265">
        <v>423420000</v>
      </c>
    </row>
    <row r="6" spans="1:13" ht="12" customHeight="1" x14ac:dyDescent="0.25">
      <c r="A6" s="1"/>
      <c r="B6" s="1"/>
      <c r="C6" s="238" t="s">
        <v>5</v>
      </c>
      <c r="D6" s="234" t="s">
        <v>29</v>
      </c>
      <c r="E6" s="235" t="s">
        <v>30</v>
      </c>
      <c r="F6" s="238"/>
      <c r="G6" s="234" t="s">
        <v>141</v>
      </c>
      <c r="H6" s="243" t="s">
        <v>142</v>
      </c>
      <c r="I6" s="250" t="s">
        <v>222</v>
      </c>
      <c r="J6" s="266">
        <f>J5/J4</f>
        <v>3537.079534987136</v>
      </c>
      <c r="K6" s="266">
        <f t="shared" ref="K6:M6" si="0">K5/K4</f>
        <v>2239.0443997113448</v>
      </c>
      <c r="L6" s="266">
        <f t="shared" si="0"/>
        <v>1771.4382294335326</v>
      </c>
      <c r="M6" s="267">
        <f t="shared" si="0"/>
        <v>1216.4654642403627</v>
      </c>
    </row>
    <row r="7" spans="1:13" ht="12" customHeight="1" x14ac:dyDescent="0.25">
      <c r="A7" s="1"/>
      <c r="B7" s="1"/>
      <c r="C7" s="238"/>
      <c r="D7" s="234"/>
      <c r="E7" s="235"/>
      <c r="F7" s="238"/>
      <c r="G7" s="234"/>
      <c r="H7" s="244" t="s">
        <v>223</v>
      </c>
      <c r="I7" s="251"/>
      <c r="J7" s="268">
        <v>0</v>
      </c>
      <c r="K7" s="268">
        <f>K6-J6</f>
        <v>-1298.0351352757912</v>
      </c>
      <c r="L7" s="268">
        <f>L6-K6</f>
        <v>-467.60617027781223</v>
      </c>
      <c r="M7" s="269">
        <f>M6-L6</f>
        <v>-554.97276519316983</v>
      </c>
    </row>
    <row r="8" spans="1:13" ht="12" customHeight="1" x14ac:dyDescent="0.25">
      <c r="A8" s="1"/>
      <c r="B8" s="1"/>
      <c r="C8" s="238" t="s">
        <v>5</v>
      </c>
      <c r="D8" s="234" t="s">
        <v>29</v>
      </c>
      <c r="E8" s="235" t="s">
        <v>30</v>
      </c>
      <c r="F8" s="238"/>
      <c r="G8" s="234" t="s">
        <v>141</v>
      </c>
      <c r="H8" s="243" t="s">
        <v>142</v>
      </c>
      <c r="I8" s="252" t="s">
        <v>224</v>
      </c>
      <c r="J8" s="264">
        <v>251864</v>
      </c>
      <c r="K8" s="264">
        <v>1025521</v>
      </c>
      <c r="L8" s="264">
        <v>281040</v>
      </c>
      <c r="M8" s="265">
        <f>348074</f>
        <v>348074</v>
      </c>
    </row>
    <row r="9" spans="1:13" ht="12" customHeight="1" x14ac:dyDescent="0.25">
      <c r="A9" s="1"/>
      <c r="B9" s="1"/>
      <c r="C9" s="238" t="s">
        <v>5</v>
      </c>
      <c r="D9" s="234" t="s">
        <v>29</v>
      </c>
      <c r="E9" s="235" t="s">
        <v>30</v>
      </c>
      <c r="F9" s="238"/>
      <c r="G9" s="234" t="s">
        <v>141</v>
      </c>
      <c r="H9" s="243" t="s">
        <v>142</v>
      </c>
      <c r="I9" s="250" t="s">
        <v>225</v>
      </c>
      <c r="J9" s="264">
        <v>258309370</v>
      </c>
      <c r="K9" s="264">
        <v>904862000</v>
      </c>
      <c r="L9" s="264">
        <v>363633000</v>
      </c>
      <c r="M9" s="265">
        <v>423420000</v>
      </c>
    </row>
    <row r="10" spans="1:13" ht="12" customHeight="1" x14ac:dyDescent="0.25">
      <c r="A10" s="1"/>
      <c r="B10" s="1"/>
      <c r="C10" s="238" t="s">
        <v>5</v>
      </c>
      <c r="D10" s="234" t="s">
        <v>29</v>
      </c>
      <c r="E10" s="235" t="s">
        <v>30</v>
      </c>
      <c r="F10" s="238"/>
      <c r="G10" s="234" t="s">
        <v>141</v>
      </c>
      <c r="H10" s="243" t="s">
        <v>142</v>
      </c>
      <c r="I10" s="250" t="s">
        <v>226</v>
      </c>
      <c r="J10" s="266">
        <f>J9/J8</f>
        <v>1025.5906759203381</v>
      </c>
      <c r="K10" s="266">
        <f t="shared" ref="K10:M10" si="1">K9/K8</f>
        <v>882.34370627222654</v>
      </c>
      <c r="L10" s="266">
        <f t="shared" si="1"/>
        <v>1293.8834329632793</v>
      </c>
      <c r="M10" s="267">
        <f t="shared" si="1"/>
        <v>1216.4654642403627</v>
      </c>
    </row>
    <row r="11" spans="1:13" ht="12" customHeight="1" x14ac:dyDescent="0.25">
      <c r="A11" s="1"/>
      <c r="B11" s="1"/>
      <c r="C11" s="238"/>
      <c r="D11" s="234"/>
      <c r="E11" s="235"/>
      <c r="F11" s="238"/>
      <c r="G11" s="234"/>
      <c r="H11" s="244" t="s">
        <v>227</v>
      </c>
      <c r="I11" s="251"/>
      <c r="J11" s="268">
        <v>0</v>
      </c>
      <c r="K11" s="268">
        <f>K10-J10</f>
        <v>-143.24696964811153</v>
      </c>
      <c r="L11" s="268">
        <f>L10-K10</f>
        <v>411.53972669105281</v>
      </c>
      <c r="M11" s="269">
        <f>M10-L10</f>
        <v>-77.417968722916612</v>
      </c>
    </row>
    <row r="12" spans="1:13" ht="12" customHeight="1" x14ac:dyDescent="0.25">
      <c r="A12" s="1"/>
      <c r="B12" s="1"/>
      <c r="C12" s="238" t="s">
        <v>5</v>
      </c>
      <c r="D12" s="234" t="s">
        <v>29</v>
      </c>
      <c r="E12" s="235" t="s">
        <v>30</v>
      </c>
      <c r="F12" s="238"/>
      <c r="G12" s="234" t="s">
        <v>141</v>
      </c>
      <c r="H12" s="243" t="s">
        <v>142</v>
      </c>
      <c r="I12" s="252" t="s">
        <v>228</v>
      </c>
      <c r="J12" s="264">
        <v>213820</v>
      </c>
      <c r="K12" s="264">
        <f>231182+700000</f>
        <v>931182</v>
      </c>
      <c r="L12" s="264">
        <v>243756</v>
      </c>
      <c r="M12" s="265">
        <v>179444</v>
      </c>
    </row>
    <row r="13" spans="1:13" ht="12" customHeight="1" x14ac:dyDescent="0.25">
      <c r="A13" s="1"/>
      <c r="B13" s="1"/>
      <c r="C13" s="238" t="s">
        <v>5</v>
      </c>
      <c r="D13" s="234" t="s">
        <v>29</v>
      </c>
      <c r="E13" s="235" t="s">
        <v>30</v>
      </c>
      <c r="F13" s="238"/>
      <c r="G13" s="234" t="s">
        <v>141</v>
      </c>
      <c r="H13" s="243" t="s">
        <v>142</v>
      </c>
      <c r="I13" s="250" t="s">
        <v>229</v>
      </c>
      <c r="J13" s="264">
        <v>256592662.40000001</v>
      </c>
      <c r="K13" s="264">
        <v>873328669.13</v>
      </c>
      <c r="L13" s="264">
        <v>350388939.06</v>
      </c>
      <c r="M13" s="265">
        <v>235293711</v>
      </c>
    </row>
    <row r="14" spans="1:13" ht="12" customHeight="1" x14ac:dyDescent="0.25">
      <c r="A14" s="1"/>
      <c r="B14" s="1"/>
      <c r="C14" s="238" t="s">
        <v>5</v>
      </c>
      <c r="D14" s="234" t="s">
        <v>29</v>
      </c>
      <c r="E14" s="235" t="s">
        <v>30</v>
      </c>
      <c r="F14" s="238"/>
      <c r="G14" s="234" t="s">
        <v>141</v>
      </c>
      <c r="H14" s="243" t="s">
        <v>142</v>
      </c>
      <c r="I14" s="250" t="s">
        <v>230</v>
      </c>
      <c r="J14" s="266">
        <f>J13/J12</f>
        <v>1200.0405125806753</v>
      </c>
      <c r="K14" s="266">
        <f t="shared" ref="K14:M14" si="2">K13/K12</f>
        <v>937.87108119572758</v>
      </c>
      <c r="L14" s="266">
        <f t="shared" si="2"/>
        <v>1437.4576997489294</v>
      </c>
      <c r="M14" s="267">
        <f t="shared" si="2"/>
        <v>1311.2375504335614</v>
      </c>
    </row>
    <row r="15" spans="1:13" ht="12" customHeight="1" x14ac:dyDescent="0.25">
      <c r="A15" s="1"/>
      <c r="B15" s="1"/>
      <c r="C15" s="238"/>
      <c r="D15" s="234"/>
      <c r="E15" s="235"/>
      <c r="F15" s="238"/>
      <c r="G15" s="234"/>
      <c r="H15" s="245" t="s">
        <v>231</v>
      </c>
      <c r="I15" s="253"/>
      <c r="J15" s="268">
        <v>0</v>
      </c>
      <c r="K15" s="268">
        <f>K14-J14</f>
        <v>-262.16943138494776</v>
      </c>
      <c r="L15" s="268">
        <f>L14-K14</f>
        <v>499.58661855320179</v>
      </c>
      <c r="M15" s="269">
        <f>M14-L14</f>
        <v>-126.22014931536796</v>
      </c>
    </row>
    <row r="16" spans="1:13" ht="12" customHeight="1" x14ac:dyDescent="0.25">
      <c r="A16" s="1"/>
      <c r="B16" s="1"/>
      <c r="C16" s="238" t="s">
        <v>5</v>
      </c>
      <c r="D16" s="234" t="s">
        <v>29</v>
      </c>
      <c r="E16" s="235" t="s">
        <v>30</v>
      </c>
      <c r="F16" s="238"/>
      <c r="G16" s="234" t="s">
        <v>143</v>
      </c>
      <c r="H16" s="243" t="s">
        <v>144</v>
      </c>
      <c r="I16" s="252" t="s">
        <v>220</v>
      </c>
      <c r="J16" s="264">
        <v>236</v>
      </c>
      <c r="K16" s="264">
        <v>236</v>
      </c>
      <c r="L16" s="264">
        <v>236</v>
      </c>
      <c r="M16" s="265">
        <v>236</v>
      </c>
    </row>
    <row r="17" spans="1:13" ht="12" customHeight="1" x14ac:dyDescent="0.25">
      <c r="A17" s="1"/>
      <c r="B17" s="1"/>
      <c r="C17" s="238" t="s">
        <v>5</v>
      </c>
      <c r="D17" s="234" t="s">
        <v>29</v>
      </c>
      <c r="E17" s="235" t="s">
        <v>30</v>
      </c>
      <c r="F17" s="238"/>
      <c r="G17" s="234" t="s">
        <v>143</v>
      </c>
      <c r="H17" s="243" t="s">
        <v>144</v>
      </c>
      <c r="I17" s="250" t="s">
        <v>221</v>
      </c>
      <c r="J17" s="264">
        <v>377537000</v>
      </c>
      <c r="K17" s="264">
        <v>385882000</v>
      </c>
      <c r="L17" s="264">
        <v>434655000</v>
      </c>
      <c r="M17" s="265">
        <v>483080000</v>
      </c>
    </row>
    <row r="18" spans="1:13" ht="12" customHeight="1" x14ac:dyDescent="0.25">
      <c r="A18" s="1"/>
      <c r="B18" s="1"/>
      <c r="C18" s="238" t="s">
        <v>5</v>
      </c>
      <c r="D18" s="234" t="s">
        <v>29</v>
      </c>
      <c r="E18" s="235" t="s">
        <v>30</v>
      </c>
      <c r="F18" s="238"/>
      <c r="G18" s="234" t="s">
        <v>143</v>
      </c>
      <c r="H18" s="243" t="s">
        <v>144</v>
      </c>
      <c r="I18" s="250" t="s">
        <v>222</v>
      </c>
      <c r="J18" s="266">
        <f>J17/J16</f>
        <v>1599733.0508474577</v>
      </c>
      <c r="K18" s="266">
        <f t="shared" ref="K18:M18" si="3">K17/K16</f>
        <v>1635093.220338983</v>
      </c>
      <c r="L18" s="266">
        <f t="shared" si="3"/>
        <v>1841758.4745762711</v>
      </c>
      <c r="M18" s="267">
        <f t="shared" si="3"/>
        <v>2046949.1525423729</v>
      </c>
    </row>
    <row r="19" spans="1:13" ht="12" customHeight="1" x14ac:dyDescent="0.25">
      <c r="A19" s="1"/>
      <c r="B19" s="1"/>
      <c r="C19" s="238"/>
      <c r="D19" s="234"/>
      <c r="E19" s="235"/>
      <c r="F19" s="238"/>
      <c r="G19" s="234"/>
      <c r="H19" s="244" t="s">
        <v>223</v>
      </c>
      <c r="I19" s="251"/>
      <c r="J19" s="268">
        <v>0</v>
      </c>
      <c r="K19" s="268">
        <f>K18-J18</f>
        <v>35360.169491525274</v>
      </c>
      <c r="L19" s="268">
        <f>L18-K18</f>
        <v>206665.25423728814</v>
      </c>
      <c r="M19" s="269">
        <f>L19-K19</f>
        <v>171305.08474576287</v>
      </c>
    </row>
    <row r="20" spans="1:13" ht="12" customHeight="1" x14ac:dyDescent="0.25">
      <c r="A20" s="1"/>
      <c r="B20" s="1"/>
      <c r="C20" s="238" t="s">
        <v>5</v>
      </c>
      <c r="D20" s="234" t="s">
        <v>29</v>
      </c>
      <c r="E20" s="235" t="s">
        <v>30</v>
      </c>
      <c r="F20" s="238"/>
      <c r="G20" s="234" t="s">
        <v>143</v>
      </c>
      <c r="H20" s="243" t="s">
        <v>144</v>
      </c>
      <c r="I20" s="252" t="s">
        <v>224</v>
      </c>
      <c r="J20" s="264">
        <v>236</v>
      </c>
      <c r="K20" s="264">
        <v>236</v>
      </c>
      <c r="L20" s="264">
        <v>236</v>
      </c>
      <c r="M20" s="265">
        <v>260</v>
      </c>
    </row>
    <row r="21" spans="1:13" ht="12" customHeight="1" x14ac:dyDescent="0.25">
      <c r="A21" s="1"/>
      <c r="B21" s="1"/>
      <c r="C21" s="238" t="s">
        <v>5</v>
      </c>
      <c r="D21" s="234" t="s">
        <v>29</v>
      </c>
      <c r="E21" s="235" t="s">
        <v>30</v>
      </c>
      <c r="F21" s="238"/>
      <c r="G21" s="234" t="s">
        <v>143</v>
      </c>
      <c r="H21" s="243" t="s">
        <v>144</v>
      </c>
      <c r="I21" s="250" t="s">
        <v>225</v>
      </c>
      <c r="J21" s="264">
        <v>300391000</v>
      </c>
      <c r="K21" s="264">
        <v>379690000</v>
      </c>
      <c r="L21" s="264">
        <v>419277000</v>
      </c>
      <c r="M21" s="265">
        <v>483730000</v>
      </c>
    </row>
    <row r="22" spans="1:13" ht="12" customHeight="1" x14ac:dyDescent="0.25">
      <c r="A22" s="1"/>
      <c r="B22" s="1"/>
      <c r="C22" s="238" t="s">
        <v>5</v>
      </c>
      <c r="D22" s="234" t="s">
        <v>29</v>
      </c>
      <c r="E22" s="235" t="s">
        <v>30</v>
      </c>
      <c r="F22" s="238"/>
      <c r="G22" s="234" t="s">
        <v>143</v>
      </c>
      <c r="H22" s="243" t="s">
        <v>144</v>
      </c>
      <c r="I22" s="250" t="s">
        <v>226</v>
      </c>
      <c r="J22" s="266">
        <f>J21/J20</f>
        <v>1272843.220338983</v>
      </c>
      <c r="K22" s="266">
        <f t="shared" ref="K22:M22" si="4">K21/K20</f>
        <v>1608855.9322033899</v>
      </c>
      <c r="L22" s="266">
        <f t="shared" si="4"/>
        <v>1776597.4576271186</v>
      </c>
      <c r="M22" s="267">
        <f t="shared" si="4"/>
        <v>1860500</v>
      </c>
    </row>
    <row r="23" spans="1:13" ht="12" customHeight="1" x14ac:dyDescent="0.25">
      <c r="A23" s="1"/>
      <c r="B23" s="1"/>
      <c r="C23" s="238"/>
      <c r="D23" s="234"/>
      <c r="E23" s="235"/>
      <c r="F23" s="238"/>
      <c r="G23" s="234"/>
      <c r="H23" s="244" t="s">
        <v>227</v>
      </c>
      <c r="I23" s="251"/>
      <c r="J23" s="268">
        <v>0</v>
      </c>
      <c r="K23" s="268">
        <f>K22-J22</f>
        <v>336012.71186440694</v>
      </c>
      <c r="L23" s="268">
        <f>L22-K22</f>
        <v>167741.52542372863</v>
      </c>
      <c r="M23" s="269">
        <f>M22-L22</f>
        <v>83902.542372881435</v>
      </c>
    </row>
    <row r="24" spans="1:13" ht="12" customHeight="1" x14ac:dyDescent="0.25">
      <c r="A24" s="1"/>
      <c r="B24" s="1"/>
      <c r="C24" s="238" t="s">
        <v>5</v>
      </c>
      <c r="D24" s="234" t="s">
        <v>29</v>
      </c>
      <c r="E24" s="235" t="s">
        <v>30</v>
      </c>
      <c r="F24" s="238"/>
      <c r="G24" s="234" t="s">
        <v>143</v>
      </c>
      <c r="H24" s="243" t="s">
        <v>144</v>
      </c>
      <c r="I24" s="252" t="s">
        <v>228</v>
      </c>
      <c r="J24" s="264">
        <v>216</v>
      </c>
      <c r="K24" s="264">
        <v>228</v>
      </c>
      <c r="L24" s="264">
        <v>226</v>
      </c>
      <c r="M24" s="265">
        <v>226</v>
      </c>
    </row>
    <row r="25" spans="1:13" ht="12" customHeight="1" x14ac:dyDescent="0.25">
      <c r="A25" s="1"/>
      <c r="B25" s="1"/>
      <c r="C25" s="238" t="s">
        <v>5</v>
      </c>
      <c r="D25" s="234" t="s">
        <v>29</v>
      </c>
      <c r="E25" s="235" t="s">
        <v>30</v>
      </c>
      <c r="F25" s="238"/>
      <c r="G25" s="234" t="s">
        <v>143</v>
      </c>
      <c r="H25" s="243" t="s">
        <v>144</v>
      </c>
      <c r="I25" s="250" t="s">
        <v>229</v>
      </c>
      <c r="J25" s="264">
        <v>293214483.12</v>
      </c>
      <c r="K25" s="264">
        <v>373960379</v>
      </c>
      <c r="L25" s="264">
        <v>408816278.60000002</v>
      </c>
      <c r="M25" s="265">
        <v>273246160</v>
      </c>
    </row>
    <row r="26" spans="1:13" ht="12" customHeight="1" x14ac:dyDescent="0.25">
      <c r="A26" s="1"/>
      <c r="B26" s="1"/>
      <c r="C26" s="238" t="s">
        <v>5</v>
      </c>
      <c r="D26" s="234" t="s">
        <v>29</v>
      </c>
      <c r="E26" s="235" t="s">
        <v>30</v>
      </c>
      <c r="F26" s="238"/>
      <c r="G26" s="234" t="s">
        <v>143</v>
      </c>
      <c r="H26" s="243" t="s">
        <v>144</v>
      </c>
      <c r="I26" s="250" t="s">
        <v>230</v>
      </c>
      <c r="J26" s="266">
        <f>J25/J24</f>
        <v>1357474.4588888888</v>
      </c>
      <c r="K26" s="266">
        <f t="shared" ref="K26:M26" si="5">K25/K24</f>
        <v>1640177.100877193</v>
      </c>
      <c r="L26" s="266">
        <f t="shared" si="5"/>
        <v>1808921.5867256639</v>
      </c>
      <c r="M26" s="267">
        <f t="shared" si="5"/>
        <v>1209053.8053097345</v>
      </c>
    </row>
    <row r="27" spans="1:13" ht="12" customHeight="1" x14ac:dyDescent="0.25">
      <c r="A27" s="1"/>
      <c r="B27" s="1"/>
      <c r="C27" s="238"/>
      <c r="D27" s="234"/>
      <c r="E27" s="235"/>
      <c r="F27" s="238"/>
      <c r="G27" s="234"/>
      <c r="H27" s="245" t="s">
        <v>231</v>
      </c>
      <c r="I27" s="253"/>
      <c r="J27" s="268">
        <v>0</v>
      </c>
      <c r="K27" s="268">
        <f>K26-J26</f>
        <v>282702.64198830421</v>
      </c>
      <c r="L27" s="268">
        <f>L26-K26</f>
        <v>168744.48584847082</v>
      </c>
      <c r="M27" s="269">
        <f>M26-L26</f>
        <v>-599867.78141592932</v>
      </c>
    </row>
    <row r="28" spans="1:13" ht="12" customHeight="1" x14ac:dyDescent="0.25">
      <c r="A28" s="1"/>
      <c r="B28" s="1"/>
      <c r="C28" s="238" t="s">
        <v>5</v>
      </c>
      <c r="D28" s="234" t="s">
        <v>29</v>
      </c>
      <c r="E28" s="235" t="s">
        <v>30</v>
      </c>
      <c r="F28" s="238"/>
      <c r="G28" s="234" t="s">
        <v>156</v>
      </c>
      <c r="H28" s="243" t="s">
        <v>157</v>
      </c>
      <c r="I28" s="252" t="s">
        <v>220</v>
      </c>
      <c r="J28" s="264">
        <v>1</v>
      </c>
      <c r="K28" s="264">
        <v>1</v>
      </c>
      <c r="L28" s="264">
        <v>1</v>
      </c>
      <c r="M28" s="265">
        <v>1</v>
      </c>
    </row>
    <row r="29" spans="1:13" ht="12" customHeight="1" x14ac:dyDescent="0.25">
      <c r="A29" s="1"/>
      <c r="B29" s="1"/>
      <c r="C29" s="238" t="s">
        <v>5</v>
      </c>
      <c r="D29" s="234" t="s">
        <v>29</v>
      </c>
      <c r="E29" s="235" t="s">
        <v>30</v>
      </c>
      <c r="F29" s="238"/>
      <c r="G29" s="234" t="s">
        <v>156</v>
      </c>
      <c r="H29" s="243" t="s">
        <v>157</v>
      </c>
      <c r="I29" s="250" t="s">
        <v>221</v>
      </c>
      <c r="J29" s="264">
        <v>0</v>
      </c>
      <c r="K29" s="264">
        <v>0</v>
      </c>
      <c r="L29" s="264">
        <v>0</v>
      </c>
      <c r="M29" s="265">
        <v>0</v>
      </c>
    </row>
    <row r="30" spans="1:13" ht="12" customHeight="1" x14ac:dyDescent="0.25">
      <c r="A30" s="1"/>
      <c r="B30" s="1"/>
      <c r="C30" s="238" t="s">
        <v>5</v>
      </c>
      <c r="D30" s="234" t="s">
        <v>29</v>
      </c>
      <c r="E30" s="235" t="s">
        <v>30</v>
      </c>
      <c r="F30" s="238"/>
      <c r="G30" s="234" t="s">
        <v>156</v>
      </c>
      <c r="H30" s="243" t="s">
        <v>157</v>
      </c>
      <c r="I30" s="250" t="s">
        <v>222</v>
      </c>
      <c r="J30" s="266">
        <f>J29/J28</f>
        <v>0</v>
      </c>
      <c r="K30" s="266">
        <f t="shared" ref="K30:M30" si="6">K29/K28</f>
        <v>0</v>
      </c>
      <c r="L30" s="266">
        <f t="shared" si="6"/>
        <v>0</v>
      </c>
      <c r="M30" s="267">
        <f t="shared" si="6"/>
        <v>0</v>
      </c>
    </row>
    <row r="31" spans="1:13" ht="12" customHeight="1" x14ac:dyDescent="0.25">
      <c r="A31" s="1"/>
      <c r="B31" s="1"/>
      <c r="C31" s="238"/>
      <c r="D31" s="234"/>
      <c r="E31" s="235"/>
      <c r="F31" s="238"/>
      <c r="G31" s="234"/>
      <c r="H31" s="244" t="s">
        <v>223</v>
      </c>
      <c r="I31" s="251"/>
      <c r="J31" s="268">
        <v>0</v>
      </c>
      <c r="K31" s="268">
        <v>0</v>
      </c>
      <c r="L31" s="268">
        <v>0</v>
      </c>
      <c r="M31" s="269">
        <v>0</v>
      </c>
    </row>
    <row r="32" spans="1:13" ht="12" customHeight="1" x14ac:dyDescent="0.25">
      <c r="A32" s="1"/>
      <c r="B32" s="1"/>
      <c r="C32" s="238" t="s">
        <v>5</v>
      </c>
      <c r="D32" s="234" t="s">
        <v>29</v>
      </c>
      <c r="E32" s="235" t="s">
        <v>30</v>
      </c>
      <c r="F32" s="238"/>
      <c r="G32" s="234" t="s">
        <v>156</v>
      </c>
      <c r="H32" s="243" t="s">
        <v>157</v>
      </c>
      <c r="I32" s="252" t="s">
        <v>224</v>
      </c>
      <c r="J32" s="264">
        <v>1</v>
      </c>
      <c r="K32" s="264">
        <v>1</v>
      </c>
      <c r="L32" s="264">
        <v>1</v>
      </c>
      <c r="M32" s="265">
        <v>1</v>
      </c>
    </row>
    <row r="33" spans="1:13" ht="12" customHeight="1" x14ac:dyDescent="0.25">
      <c r="A33" s="1"/>
      <c r="B33" s="1"/>
      <c r="C33" s="238" t="s">
        <v>5</v>
      </c>
      <c r="D33" s="234" t="s">
        <v>29</v>
      </c>
      <c r="E33" s="235" t="s">
        <v>30</v>
      </c>
      <c r="F33" s="238"/>
      <c r="G33" s="234" t="s">
        <v>156</v>
      </c>
      <c r="H33" s="243" t="s">
        <v>157</v>
      </c>
      <c r="I33" s="250" t="s">
        <v>225</v>
      </c>
      <c r="J33" s="264">
        <v>25250000</v>
      </c>
      <c r="K33" s="264">
        <v>30000000</v>
      </c>
      <c r="L33" s="264">
        <v>41000000</v>
      </c>
      <c r="M33" s="265">
        <v>0</v>
      </c>
    </row>
    <row r="34" spans="1:13" ht="12" customHeight="1" x14ac:dyDescent="0.25">
      <c r="A34" s="1"/>
      <c r="B34" s="1"/>
      <c r="C34" s="238" t="s">
        <v>5</v>
      </c>
      <c r="D34" s="234" t="s">
        <v>29</v>
      </c>
      <c r="E34" s="235" t="s">
        <v>30</v>
      </c>
      <c r="F34" s="238"/>
      <c r="G34" s="234" t="s">
        <v>156</v>
      </c>
      <c r="H34" s="243" t="s">
        <v>157</v>
      </c>
      <c r="I34" s="250" t="s">
        <v>226</v>
      </c>
      <c r="J34" s="266">
        <f>J33/J32</f>
        <v>25250000</v>
      </c>
      <c r="K34" s="266">
        <f t="shared" ref="K34:M34" si="7">K33/K32</f>
        <v>30000000</v>
      </c>
      <c r="L34" s="266">
        <f t="shared" si="7"/>
        <v>41000000</v>
      </c>
      <c r="M34" s="267">
        <f t="shared" si="7"/>
        <v>0</v>
      </c>
    </row>
    <row r="35" spans="1:13" ht="12" customHeight="1" x14ac:dyDescent="0.25">
      <c r="A35" s="1"/>
      <c r="B35" s="1"/>
      <c r="C35" s="238"/>
      <c r="D35" s="234"/>
      <c r="E35" s="235"/>
      <c r="F35" s="238"/>
      <c r="G35" s="234"/>
      <c r="H35" s="244" t="s">
        <v>227</v>
      </c>
      <c r="I35" s="251"/>
      <c r="J35" s="268">
        <v>0</v>
      </c>
      <c r="K35" s="268">
        <f>K34-J34</f>
        <v>4750000</v>
      </c>
      <c r="L35" s="268">
        <f>L34-K35</f>
        <v>36250000</v>
      </c>
      <c r="M35" s="269">
        <f>M34-L34</f>
        <v>-41000000</v>
      </c>
    </row>
    <row r="36" spans="1:13" ht="12" customHeight="1" x14ac:dyDescent="0.25">
      <c r="A36" s="1"/>
      <c r="B36" s="1"/>
      <c r="C36" s="238" t="s">
        <v>5</v>
      </c>
      <c r="D36" s="234" t="s">
        <v>29</v>
      </c>
      <c r="E36" s="235" t="s">
        <v>30</v>
      </c>
      <c r="F36" s="238"/>
      <c r="G36" s="234" t="s">
        <v>156</v>
      </c>
      <c r="H36" s="243" t="s">
        <v>157</v>
      </c>
      <c r="I36" s="252" t="s">
        <v>228</v>
      </c>
      <c r="J36" s="264">
        <v>1</v>
      </c>
      <c r="K36" s="264">
        <v>1</v>
      </c>
      <c r="L36" s="264">
        <v>1</v>
      </c>
      <c r="M36" s="265">
        <v>1</v>
      </c>
    </row>
    <row r="37" spans="1:13" ht="12" customHeight="1" x14ac:dyDescent="0.25">
      <c r="A37" s="1"/>
      <c r="B37" s="1"/>
      <c r="C37" s="238" t="s">
        <v>5</v>
      </c>
      <c r="D37" s="234" t="s">
        <v>29</v>
      </c>
      <c r="E37" s="235" t="s">
        <v>30</v>
      </c>
      <c r="F37" s="238"/>
      <c r="G37" s="234" t="s">
        <v>156</v>
      </c>
      <c r="H37" s="243" t="s">
        <v>157</v>
      </c>
      <c r="I37" s="250" t="s">
        <v>229</v>
      </c>
      <c r="J37" s="264">
        <v>24944329</v>
      </c>
      <c r="K37" s="264">
        <v>27716670</v>
      </c>
      <c r="L37" s="264">
        <v>55109000</v>
      </c>
      <c r="M37" s="265">
        <v>17590000</v>
      </c>
    </row>
    <row r="38" spans="1:13" ht="12" customHeight="1" x14ac:dyDescent="0.25">
      <c r="A38" s="1"/>
      <c r="B38" s="1"/>
      <c r="C38" s="238" t="s">
        <v>5</v>
      </c>
      <c r="D38" s="234" t="s">
        <v>29</v>
      </c>
      <c r="E38" s="235" t="s">
        <v>30</v>
      </c>
      <c r="F38" s="238"/>
      <c r="G38" s="234" t="s">
        <v>156</v>
      </c>
      <c r="H38" s="243" t="s">
        <v>157</v>
      </c>
      <c r="I38" s="250" t="s">
        <v>230</v>
      </c>
      <c r="J38" s="264">
        <f>J37/J36</f>
        <v>24944329</v>
      </c>
      <c r="K38" s="264">
        <f t="shared" ref="K38:M38" si="8">K37/K36</f>
        <v>27716670</v>
      </c>
      <c r="L38" s="264">
        <f t="shared" si="8"/>
        <v>55109000</v>
      </c>
      <c r="M38" s="265">
        <f t="shared" si="8"/>
        <v>17590000</v>
      </c>
    </row>
    <row r="39" spans="1:13" ht="12" customHeight="1" x14ac:dyDescent="0.25">
      <c r="A39" s="1"/>
      <c r="B39" s="1"/>
      <c r="C39" s="238"/>
      <c r="D39" s="234"/>
      <c r="E39" s="235"/>
      <c r="F39" s="238"/>
      <c r="G39" s="234"/>
      <c r="H39" s="245" t="s">
        <v>231</v>
      </c>
      <c r="I39" s="253"/>
      <c r="J39" s="268">
        <v>0</v>
      </c>
      <c r="K39" s="268">
        <f>K38-J38</f>
        <v>2772341</v>
      </c>
      <c r="L39" s="268">
        <f>L38-K38</f>
        <v>27392330</v>
      </c>
      <c r="M39" s="269">
        <f>M38-L38</f>
        <v>-37519000</v>
      </c>
    </row>
    <row r="40" spans="1:13" ht="12" customHeight="1" x14ac:dyDescent="0.25">
      <c r="A40" s="1"/>
      <c r="B40" s="1"/>
      <c r="C40" s="238" t="s">
        <v>5</v>
      </c>
      <c r="D40" s="234" t="s">
        <v>29</v>
      </c>
      <c r="E40" s="235" t="s">
        <v>30</v>
      </c>
      <c r="F40" s="238"/>
      <c r="G40" s="234" t="s">
        <v>158</v>
      </c>
      <c r="H40" s="243" t="s">
        <v>159</v>
      </c>
      <c r="I40" s="252" t="s">
        <v>220</v>
      </c>
      <c r="J40" s="264">
        <v>1</v>
      </c>
      <c r="K40" s="264">
        <v>1</v>
      </c>
      <c r="L40" s="264">
        <v>1</v>
      </c>
      <c r="M40" s="265">
        <v>1</v>
      </c>
    </row>
    <row r="41" spans="1:13" ht="12" customHeight="1" x14ac:dyDescent="0.25">
      <c r="A41" s="1"/>
      <c r="B41" s="1"/>
      <c r="C41" s="238" t="s">
        <v>5</v>
      </c>
      <c r="D41" s="234" t="s">
        <v>29</v>
      </c>
      <c r="E41" s="235" t="s">
        <v>30</v>
      </c>
      <c r="F41" s="238"/>
      <c r="G41" s="234" t="s">
        <v>158</v>
      </c>
      <c r="H41" s="243" t="s">
        <v>159</v>
      </c>
      <c r="I41" s="250" t="s">
        <v>221</v>
      </c>
      <c r="J41" s="264">
        <v>400000000</v>
      </c>
      <c r="K41" s="264">
        <v>200000000</v>
      </c>
      <c r="L41" s="264">
        <v>100000000</v>
      </c>
      <c r="M41" s="265">
        <v>100000000</v>
      </c>
    </row>
    <row r="42" spans="1:13" ht="12" customHeight="1" x14ac:dyDescent="0.25">
      <c r="A42" s="1"/>
      <c r="B42" s="1"/>
      <c r="C42" s="238" t="s">
        <v>5</v>
      </c>
      <c r="D42" s="234" t="s">
        <v>29</v>
      </c>
      <c r="E42" s="235" t="s">
        <v>30</v>
      </c>
      <c r="F42" s="238"/>
      <c r="G42" s="234" t="s">
        <v>158</v>
      </c>
      <c r="H42" s="243" t="s">
        <v>159</v>
      </c>
      <c r="I42" s="250" t="s">
        <v>222</v>
      </c>
      <c r="J42" s="266">
        <f>J41/J40</f>
        <v>400000000</v>
      </c>
      <c r="K42" s="266">
        <f t="shared" ref="K42:M42" si="9">K41/K40</f>
        <v>200000000</v>
      </c>
      <c r="L42" s="266">
        <f t="shared" si="9"/>
        <v>100000000</v>
      </c>
      <c r="M42" s="267">
        <f t="shared" si="9"/>
        <v>100000000</v>
      </c>
    </row>
    <row r="43" spans="1:13" ht="12" customHeight="1" x14ac:dyDescent="0.25">
      <c r="A43" s="1"/>
      <c r="B43" s="1"/>
      <c r="C43" s="238"/>
      <c r="D43" s="234"/>
      <c r="E43" s="235"/>
      <c r="F43" s="238"/>
      <c r="G43" s="234"/>
      <c r="H43" s="244" t="s">
        <v>223</v>
      </c>
      <c r="I43" s="251"/>
      <c r="J43" s="268">
        <v>0</v>
      </c>
      <c r="K43" s="268">
        <f>K42-J42</f>
        <v>-200000000</v>
      </c>
      <c r="L43" s="268">
        <f t="shared" ref="L43:M43" si="10">L42-K42</f>
        <v>-100000000</v>
      </c>
      <c r="M43" s="269">
        <f t="shared" si="10"/>
        <v>0</v>
      </c>
    </row>
    <row r="44" spans="1:13" ht="12" customHeight="1" x14ac:dyDescent="0.25">
      <c r="A44" s="1"/>
      <c r="B44" s="1"/>
      <c r="C44" s="238" t="s">
        <v>5</v>
      </c>
      <c r="D44" s="234" t="s">
        <v>29</v>
      </c>
      <c r="E44" s="235" t="s">
        <v>30</v>
      </c>
      <c r="F44" s="238"/>
      <c r="G44" s="234" t="s">
        <v>158</v>
      </c>
      <c r="H44" s="243" t="s">
        <v>159</v>
      </c>
      <c r="I44" s="252" t="s">
        <v>224</v>
      </c>
      <c r="J44" s="264">
        <v>1</v>
      </c>
      <c r="K44" s="264">
        <v>1</v>
      </c>
      <c r="L44" s="264">
        <v>1</v>
      </c>
      <c r="M44" s="265">
        <v>1</v>
      </c>
    </row>
    <row r="45" spans="1:13" ht="12" customHeight="1" x14ac:dyDescent="0.25">
      <c r="A45" s="1"/>
      <c r="B45" s="1"/>
      <c r="C45" s="238" t="s">
        <v>5</v>
      </c>
      <c r="D45" s="234" t="s">
        <v>29</v>
      </c>
      <c r="E45" s="235" t="s">
        <v>30</v>
      </c>
      <c r="F45" s="238"/>
      <c r="G45" s="234" t="s">
        <v>158</v>
      </c>
      <c r="H45" s="243" t="s">
        <v>159</v>
      </c>
      <c r="I45" s="250" t="s">
        <v>225</v>
      </c>
      <c r="J45" s="264">
        <v>92650000</v>
      </c>
      <c r="K45" s="264">
        <v>220000000</v>
      </c>
      <c r="L45" s="264">
        <v>55000000</v>
      </c>
      <c r="M45" s="265">
        <v>100000000</v>
      </c>
    </row>
    <row r="46" spans="1:13" ht="12" customHeight="1" x14ac:dyDescent="0.25">
      <c r="A46" s="1"/>
      <c r="B46" s="1"/>
      <c r="C46" s="238" t="s">
        <v>5</v>
      </c>
      <c r="D46" s="234" t="s">
        <v>29</v>
      </c>
      <c r="E46" s="235" t="s">
        <v>30</v>
      </c>
      <c r="F46" s="238"/>
      <c r="G46" s="234" t="s">
        <v>158</v>
      </c>
      <c r="H46" s="243" t="s">
        <v>159</v>
      </c>
      <c r="I46" s="250" t="s">
        <v>226</v>
      </c>
      <c r="J46" s="266">
        <f>J45/J44</f>
        <v>92650000</v>
      </c>
      <c r="K46" s="266">
        <f t="shared" ref="K46:M46" si="11">K45/K44</f>
        <v>220000000</v>
      </c>
      <c r="L46" s="266">
        <f t="shared" si="11"/>
        <v>55000000</v>
      </c>
      <c r="M46" s="267">
        <f t="shared" si="11"/>
        <v>100000000</v>
      </c>
    </row>
    <row r="47" spans="1:13" ht="12" customHeight="1" x14ac:dyDescent="0.25">
      <c r="A47" s="1"/>
      <c r="B47" s="1"/>
      <c r="C47" s="238"/>
      <c r="D47" s="234"/>
      <c r="E47" s="235"/>
      <c r="F47" s="238"/>
      <c r="G47" s="234"/>
      <c r="H47" s="244" t="s">
        <v>227</v>
      </c>
      <c r="I47" s="251"/>
      <c r="J47" s="268">
        <v>0</v>
      </c>
      <c r="K47" s="268">
        <f>K46-J46</f>
        <v>127350000</v>
      </c>
      <c r="L47" s="268">
        <f t="shared" ref="L47:M47" si="12">L46-K46</f>
        <v>-165000000</v>
      </c>
      <c r="M47" s="269">
        <f t="shared" si="12"/>
        <v>45000000</v>
      </c>
    </row>
    <row r="48" spans="1:13" ht="12" customHeight="1" x14ac:dyDescent="0.25">
      <c r="A48" s="1"/>
      <c r="B48" s="1"/>
      <c r="C48" s="238" t="s">
        <v>5</v>
      </c>
      <c r="D48" s="234" t="s">
        <v>29</v>
      </c>
      <c r="E48" s="235" t="s">
        <v>30</v>
      </c>
      <c r="F48" s="238"/>
      <c r="G48" s="234" t="s">
        <v>158</v>
      </c>
      <c r="H48" s="243" t="s">
        <v>159</v>
      </c>
      <c r="I48" s="252" t="s">
        <v>228</v>
      </c>
      <c r="J48" s="264">
        <v>1</v>
      </c>
      <c r="K48" s="264">
        <v>1</v>
      </c>
      <c r="L48" s="264">
        <v>1</v>
      </c>
      <c r="M48" s="265">
        <v>1</v>
      </c>
    </row>
    <row r="49" spans="1:13" ht="12" customHeight="1" x14ac:dyDescent="0.25">
      <c r="A49" s="1"/>
      <c r="B49" s="1"/>
      <c r="C49" s="238" t="s">
        <v>5</v>
      </c>
      <c r="D49" s="234" t="s">
        <v>29</v>
      </c>
      <c r="E49" s="235" t="s">
        <v>30</v>
      </c>
      <c r="F49" s="238"/>
      <c r="G49" s="234" t="s">
        <v>158</v>
      </c>
      <c r="H49" s="243" t="s">
        <v>159</v>
      </c>
      <c r="I49" s="250" t="s">
        <v>229</v>
      </c>
      <c r="J49" s="264">
        <v>92942789</v>
      </c>
      <c r="K49" s="264">
        <v>331399650</v>
      </c>
      <c r="L49" s="264">
        <v>92826520</v>
      </c>
      <c r="M49" s="265">
        <v>7468000</v>
      </c>
    </row>
    <row r="50" spans="1:13" ht="12" customHeight="1" x14ac:dyDescent="0.25">
      <c r="A50" s="1"/>
      <c r="B50" s="1"/>
      <c r="C50" s="238" t="s">
        <v>5</v>
      </c>
      <c r="D50" s="234" t="s">
        <v>29</v>
      </c>
      <c r="E50" s="235" t="s">
        <v>30</v>
      </c>
      <c r="F50" s="238"/>
      <c r="G50" s="234" t="s">
        <v>158</v>
      </c>
      <c r="H50" s="243" t="s">
        <v>159</v>
      </c>
      <c r="I50" s="250" t="s">
        <v>230</v>
      </c>
      <c r="J50" s="266">
        <f>J49/J48</f>
        <v>92942789</v>
      </c>
      <c r="K50" s="266">
        <f t="shared" ref="K50:M50" si="13">K49/K48</f>
        <v>331399650</v>
      </c>
      <c r="L50" s="266">
        <f t="shared" si="13"/>
        <v>92826520</v>
      </c>
      <c r="M50" s="267">
        <f t="shared" si="13"/>
        <v>7468000</v>
      </c>
    </row>
    <row r="51" spans="1:13" ht="12" customHeight="1" x14ac:dyDescent="0.25">
      <c r="A51" s="1"/>
      <c r="B51" s="1"/>
      <c r="C51" s="238"/>
      <c r="D51" s="234"/>
      <c r="E51" s="235"/>
      <c r="F51" s="238"/>
      <c r="G51" s="234"/>
      <c r="H51" s="245" t="s">
        <v>231</v>
      </c>
      <c r="I51" s="253"/>
      <c r="J51" s="268">
        <v>0</v>
      </c>
      <c r="K51" s="268">
        <f>K50-J50</f>
        <v>238456861</v>
      </c>
      <c r="L51" s="268">
        <f>L50-K50</f>
        <v>-238573130</v>
      </c>
      <c r="M51" s="269">
        <f>M50-L50</f>
        <v>-85358520</v>
      </c>
    </row>
    <row r="52" spans="1:13" ht="12" customHeight="1" x14ac:dyDescent="0.25">
      <c r="A52" s="1"/>
      <c r="B52" s="1"/>
      <c r="C52" s="238" t="s">
        <v>5</v>
      </c>
      <c r="D52" s="234" t="s">
        <v>29</v>
      </c>
      <c r="E52" s="235" t="s">
        <v>30</v>
      </c>
      <c r="F52" s="238"/>
      <c r="G52" s="234" t="s">
        <v>160</v>
      </c>
      <c r="H52" s="243" t="s">
        <v>161</v>
      </c>
      <c r="I52" s="252" t="s">
        <v>220</v>
      </c>
      <c r="J52" s="264">
        <v>1</v>
      </c>
      <c r="K52" s="264">
        <v>1</v>
      </c>
      <c r="L52" s="264">
        <v>1</v>
      </c>
      <c r="M52" s="265">
        <v>1</v>
      </c>
    </row>
    <row r="53" spans="1:13" ht="12" customHeight="1" x14ac:dyDescent="0.25">
      <c r="A53" s="1"/>
      <c r="B53" s="1"/>
      <c r="C53" s="238" t="s">
        <v>5</v>
      </c>
      <c r="D53" s="234" t="s">
        <v>29</v>
      </c>
      <c r="E53" s="235" t="s">
        <v>30</v>
      </c>
      <c r="F53" s="238"/>
      <c r="G53" s="234" t="s">
        <v>160</v>
      </c>
      <c r="H53" s="243" t="s">
        <v>161</v>
      </c>
      <c r="I53" s="250" t="s">
        <v>221</v>
      </c>
      <c r="J53" s="264">
        <v>0</v>
      </c>
      <c r="K53" s="264">
        <v>0</v>
      </c>
      <c r="L53" s="264">
        <v>0</v>
      </c>
      <c r="M53" s="265">
        <v>0</v>
      </c>
    </row>
    <row r="54" spans="1:13" ht="12" customHeight="1" x14ac:dyDescent="0.25">
      <c r="A54" s="1"/>
      <c r="B54" s="1"/>
      <c r="C54" s="238" t="s">
        <v>5</v>
      </c>
      <c r="D54" s="234" t="s">
        <v>29</v>
      </c>
      <c r="E54" s="235" t="s">
        <v>30</v>
      </c>
      <c r="F54" s="238"/>
      <c r="G54" s="234" t="s">
        <v>160</v>
      </c>
      <c r="H54" s="243" t="s">
        <v>161</v>
      </c>
      <c r="I54" s="250" t="s">
        <v>222</v>
      </c>
      <c r="J54" s="266">
        <f>J53/J52</f>
        <v>0</v>
      </c>
      <c r="K54" s="266">
        <f t="shared" ref="K54:M54" si="14">K53/K52</f>
        <v>0</v>
      </c>
      <c r="L54" s="266">
        <f t="shared" si="14"/>
        <v>0</v>
      </c>
      <c r="M54" s="267">
        <f t="shared" si="14"/>
        <v>0</v>
      </c>
    </row>
    <row r="55" spans="1:13" ht="12" customHeight="1" x14ac:dyDescent="0.25">
      <c r="A55" s="1"/>
      <c r="B55" s="1"/>
      <c r="C55" s="238"/>
      <c r="D55" s="234"/>
      <c r="E55" s="235"/>
      <c r="F55" s="238"/>
      <c r="G55" s="234"/>
      <c r="H55" s="244" t="s">
        <v>223</v>
      </c>
      <c r="I55" s="251"/>
      <c r="J55" s="268">
        <v>0</v>
      </c>
      <c r="K55" s="268">
        <f>K54-J54</f>
        <v>0</v>
      </c>
      <c r="L55" s="268">
        <f t="shared" ref="L55:M55" si="15">L54-K54</f>
        <v>0</v>
      </c>
      <c r="M55" s="269">
        <f t="shared" si="15"/>
        <v>0</v>
      </c>
    </row>
    <row r="56" spans="1:13" ht="12" customHeight="1" x14ac:dyDescent="0.25">
      <c r="A56" s="1"/>
      <c r="B56" s="1"/>
      <c r="C56" s="238" t="s">
        <v>5</v>
      </c>
      <c r="D56" s="234" t="s">
        <v>29</v>
      </c>
      <c r="E56" s="235" t="s">
        <v>30</v>
      </c>
      <c r="F56" s="238"/>
      <c r="G56" s="234" t="s">
        <v>160</v>
      </c>
      <c r="H56" s="243" t="s">
        <v>161</v>
      </c>
      <c r="I56" s="252" t="s">
        <v>224</v>
      </c>
      <c r="J56" s="264">
        <v>1</v>
      </c>
      <c r="K56" s="264">
        <v>1</v>
      </c>
      <c r="L56" s="264">
        <v>1</v>
      </c>
      <c r="M56" s="265">
        <v>1</v>
      </c>
    </row>
    <row r="57" spans="1:13" ht="12" customHeight="1" x14ac:dyDescent="0.25">
      <c r="A57" s="1"/>
      <c r="B57" s="1"/>
      <c r="C57" s="238" t="s">
        <v>5</v>
      </c>
      <c r="D57" s="234" t="s">
        <v>29</v>
      </c>
      <c r="E57" s="235" t="s">
        <v>30</v>
      </c>
      <c r="F57" s="238"/>
      <c r="G57" s="234" t="s">
        <v>160</v>
      </c>
      <c r="H57" s="243" t="s">
        <v>161</v>
      </c>
      <c r="I57" s="250" t="s">
        <v>225</v>
      </c>
      <c r="J57" s="264">
        <v>54100000</v>
      </c>
      <c r="K57" s="264">
        <v>20000000</v>
      </c>
      <c r="L57" s="264">
        <v>14000000</v>
      </c>
      <c r="M57" s="265">
        <v>0</v>
      </c>
    </row>
    <row r="58" spans="1:13" ht="12" customHeight="1" x14ac:dyDescent="0.25">
      <c r="A58" s="1"/>
      <c r="B58" s="1"/>
      <c r="C58" s="238" t="s">
        <v>5</v>
      </c>
      <c r="D58" s="234" t="s">
        <v>29</v>
      </c>
      <c r="E58" s="235" t="s">
        <v>30</v>
      </c>
      <c r="F58" s="238"/>
      <c r="G58" s="234" t="s">
        <v>160</v>
      </c>
      <c r="H58" s="243" t="s">
        <v>161</v>
      </c>
      <c r="I58" s="250" t="s">
        <v>226</v>
      </c>
      <c r="J58" s="266">
        <f>J57/J56</f>
        <v>54100000</v>
      </c>
      <c r="K58" s="266">
        <f t="shared" ref="K58:M58" si="16">K57/K56</f>
        <v>20000000</v>
      </c>
      <c r="L58" s="266">
        <f t="shared" si="16"/>
        <v>14000000</v>
      </c>
      <c r="M58" s="267">
        <f t="shared" si="16"/>
        <v>0</v>
      </c>
    </row>
    <row r="59" spans="1:13" ht="12" customHeight="1" x14ac:dyDescent="0.25">
      <c r="A59" s="1"/>
      <c r="B59" s="1"/>
      <c r="C59" s="238"/>
      <c r="D59" s="234"/>
      <c r="E59" s="235"/>
      <c r="F59" s="238"/>
      <c r="G59" s="234"/>
      <c r="H59" s="244" t="s">
        <v>227</v>
      </c>
      <c r="I59" s="251"/>
      <c r="J59" s="268">
        <v>0</v>
      </c>
      <c r="K59" s="268">
        <f>K58-J58</f>
        <v>-34100000</v>
      </c>
      <c r="L59" s="268">
        <f t="shared" ref="L59:M59" si="17">L58-K58</f>
        <v>-6000000</v>
      </c>
      <c r="M59" s="269">
        <f t="shared" si="17"/>
        <v>-14000000</v>
      </c>
    </row>
    <row r="60" spans="1:13" ht="12" customHeight="1" x14ac:dyDescent="0.25">
      <c r="A60" s="1"/>
      <c r="B60" s="1"/>
      <c r="C60" s="238" t="s">
        <v>5</v>
      </c>
      <c r="D60" s="234" t="s">
        <v>29</v>
      </c>
      <c r="E60" s="235" t="s">
        <v>30</v>
      </c>
      <c r="F60" s="238"/>
      <c r="G60" s="234" t="s">
        <v>160</v>
      </c>
      <c r="H60" s="243" t="s">
        <v>161</v>
      </c>
      <c r="I60" s="252" t="s">
        <v>228</v>
      </c>
      <c r="J60" s="264">
        <v>1</v>
      </c>
      <c r="K60" s="264">
        <v>1</v>
      </c>
      <c r="L60" s="264">
        <v>1</v>
      </c>
      <c r="M60" s="265">
        <v>1</v>
      </c>
    </row>
    <row r="61" spans="1:13" ht="12" customHeight="1" x14ac:dyDescent="0.25">
      <c r="A61" s="1"/>
      <c r="B61" s="1"/>
      <c r="C61" s="238" t="s">
        <v>5</v>
      </c>
      <c r="D61" s="234" t="s">
        <v>29</v>
      </c>
      <c r="E61" s="235" t="s">
        <v>30</v>
      </c>
      <c r="F61" s="238"/>
      <c r="G61" s="234" t="s">
        <v>160</v>
      </c>
      <c r="H61" s="243" t="s">
        <v>161</v>
      </c>
      <c r="I61" s="250" t="s">
        <v>229</v>
      </c>
      <c r="J61" s="264">
        <v>52256250</v>
      </c>
      <c r="K61" s="264">
        <v>31020430</v>
      </c>
      <c r="L61" s="264">
        <v>40380900</v>
      </c>
      <c r="M61" s="265">
        <v>2548800</v>
      </c>
    </row>
    <row r="62" spans="1:13" ht="12" customHeight="1" x14ac:dyDescent="0.25">
      <c r="A62" s="1"/>
      <c r="B62" s="1"/>
      <c r="C62" s="238" t="s">
        <v>5</v>
      </c>
      <c r="D62" s="234" t="s">
        <v>29</v>
      </c>
      <c r="E62" s="235" t="s">
        <v>30</v>
      </c>
      <c r="F62" s="238"/>
      <c r="G62" s="234" t="s">
        <v>160</v>
      </c>
      <c r="H62" s="243" t="s">
        <v>161</v>
      </c>
      <c r="I62" s="250" t="s">
        <v>230</v>
      </c>
      <c r="J62" s="266">
        <f>J61/J60</f>
        <v>52256250</v>
      </c>
      <c r="K62" s="266">
        <f t="shared" ref="K62:M62" si="18">K61/K60</f>
        <v>31020430</v>
      </c>
      <c r="L62" s="266">
        <f t="shared" si="18"/>
        <v>40380900</v>
      </c>
      <c r="M62" s="267">
        <f t="shared" si="18"/>
        <v>2548800</v>
      </c>
    </row>
    <row r="63" spans="1:13" ht="12" customHeight="1" x14ac:dyDescent="0.25">
      <c r="A63" s="1"/>
      <c r="B63" s="1"/>
      <c r="C63" s="238"/>
      <c r="D63" s="234"/>
      <c r="E63" s="235"/>
      <c r="F63" s="238"/>
      <c r="G63" s="234"/>
      <c r="H63" s="245" t="s">
        <v>231</v>
      </c>
      <c r="I63" s="253"/>
      <c r="J63" s="268">
        <v>0</v>
      </c>
      <c r="K63" s="268">
        <f>K62-J62</f>
        <v>-21235820</v>
      </c>
      <c r="L63" s="268">
        <f>L62-K62</f>
        <v>9360470</v>
      </c>
      <c r="M63" s="269">
        <f>M62-L62</f>
        <v>-37832100</v>
      </c>
    </row>
    <row r="64" spans="1:13" ht="12" customHeight="1" x14ac:dyDescent="0.25">
      <c r="A64" s="1"/>
      <c r="B64" s="1"/>
      <c r="C64" s="238" t="s">
        <v>5</v>
      </c>
      <c r="D64" s="234" t="s">
        <v>29</v>
      </c>
      <c r="E64" s="235" t="s">
        <v>30</v>
      </c>
      <c r="F64" s="238"/>
      <c r="G64" s="234" t="s">
        <v>146</v>
      </c>
      <c r="H64" s="243" t="s">
        <v>147</v>
      </c>
      <c r="I64" s="252" t="s">
        <v>220</v>
      </c>
      <c r="J64" s="264">
        <v>8083</v>
      </c>
      <c r="K64" s="264">
        <v>7830</v>
      </c>
      <c r="L64" s="264">
        <v>245</v>
      </c>
      <c r="M64" s="265">
        <v>1</v>
      </c>
    </row>
    <row r="65" spans="1:13" ht="12" customHeight="1" x14ac:dyDescent="0.25">
      <c r="A65" s="1"/>
      <c r="B65" s="1"/>
      <c r="C65" s="238" t="s">
        <v>5</v>
      </c>
      <c r="D65" s="234" t="s">
        <v>29</v>
      </c>
      <c r="E65" s="235" t="s">
        <v>30</v>
      </c>
      <c r="F65" s="238"/>
      <c r="G65" s="234" t="s">
        <v>146</v>
      </c>
      <c r="H65" s="243" t="s">
        <v>147</v>
      </c>
      <c r="I65" s="250" t="s">
        <v>221</v>
      </c>
      <c r="J65" s="264">
        <v>282750000</v>
      </c>
      <c r="K65" s="264">
        <v>293733000</v>
      </c>
      <c r="L65" s="264">
        <v>49000000</v>
      </c>
      <c r="M65" s="265">
        <v>0</v>
      </c>
    </row>
    <row r="66" spans="1:13" ht="12" customHeight="1" x14ac:dyDescent="0.25">
      <c r="A66" s="1"/>
      <c r="B66" s="1"/>
      <c r="C66" s="238" t="s">
        <v>5</v>
      </c>
      <c r="D66" s="234" t="s">
        <v>29</v>
      </c>
      <c r="E66" s="235" t="s">
        <v>30</v>
      </c>
      <c r="F66" s="238"/>
      <c r="G66" s="234" t="s">
        <v>146</v>
      </c>
      <c r="H66" s="243" t="s">
        <v>147</v>
      </c>
      <c r="I66" s="250" t="s">
        <v>222</v>
      </c>
      <c r="J66" s="266">
        <f>J65/J64</f>
        <v>34980.823951503153</v>
      </c>
      <c r="K66" s="266">
        <f t="shared" ref="K66:M66" si="19">K65/K64</f>
        <v>37513.793103448275</v>
      </c>
      <c r="L66" s="266">
        <f t="shared" si="19"/>
        <v>200000</v>
      </c>
      <c r="M66" s="267">
        <f t="shared" si="19"/>
        <v>0</v>
      </c>
    </row>
    <row r="67" spans="1:13" ht="12" customHeight="1" x14ac:dyDescent="0.25">
      <c r="A67" s="1"/>
      <c r="B67" s="1"/>
      <c r="C67" s="238"/>
      <c r="D67" s="234"/>
      <c r="E67" s="235"/>
      <c r="F67" s="238"/>
      <c r="G67" s="234"/>
      <c r="H67" s="244" t="s">
        <v>223</v>
      </c>
      <c r="I67" s="251"/>
      <c r="J67" s="268">
        <v>0</v>
      </c>
      <c r="K67" s="268">
        <f>K66-J66</f>
        <v>2532.9691519451226</v>
      </c>
      <c r="L67" s="268">
        <f t="shared" ref="L67" si="20">L66-K66</f>
        <v>162486.20689655171</v>
      </c>
      <c r="M67" s="269">
        <f>M66-L66</f>
        <v>-200000</v>
      </c>
    </row>
    <row r="68" spans="1:13" ht="12" customHeight="1" x14ac:dyDescent="0.25">
      <c r="A68" s="1"/>
      <c r="B68" s="1"/>
      <c r="C68" s="238" t="s">
        <v>5</v>
      </c>
      <c r="D68" s="234" t="s">
        <v>29</v>
      </c>
      <c r="E68" s="235" t="s">
        <v>30</v>
      </c>
      <c r="F68" s="238"/>
      <c r="G68" s="234" t="s">
        <v>146</v>
      </c>
      <c r="H68" s="243" t="s">
        <v>147</v>
      </c>
      <c r="I68" s="252" t="s">
        <v>224</v>
      </c>
      <c r="J68" s="264">
        <v>8083</v>
      </c>
      <c r="K68" s="264">
        <v>7830</v>
      </c>
      <c r="L68" s="264">
        <v>208</v>
      </c>
      <c r="M68" s="265">
        <v>1</v>
      </c>
    </row>
    <row r="69" spans="1:13" ht="12" customHeight="1" x14ac:dyDescent="0.25">
      <c r="A69" s="1"/>
      <c r="B69" s="1"/>
      <c r="C69" s="238" t="s">
        <v>5</v>
      </c>
      <c r="D69" s="234" t="s">
        <v>29</v>
      </c>
      <c r="E69" s="235" t="s">
        <v>30</v>
      </c>
      <c r="F69" s="238"/>
      <c r="G69" s="234" t="s">
        <v>146</v>
      </c>
      <c r="H69" s="243" t="s">
        <v>147</v>
      </c>
      <c r="I69" s="250" t="s">
        <v>225</v>
      </c>
      <c r="J69" s="264">
        <v>2100000</v>
      </c>
      <c r="K69" s="264">
        <v>270733000</v>
      </c>
      <c r="L69" s="264">
        <v>30484500</v>
      </c>
      <c r="M69" s="265">
        <v>0</v>
      </c>
    </row>
    <row r="70" spans="1:13" ht="12" customHeight="1" x14ac:dyDescent="0.25">
      <c r="A70" s="1"/>
      <c r="B70" s="1"/>
      <c r="C70" s="238" t="s">
        <v>5</v>
      </c>
      <c r="D70" s="234" t="s">
        <v>29</v>
      </c>
      <c r="E70" s="235" t="s">
        <v>30</v>
      </c>
      <c r="F70" s="238"/>
      <c r="G70" s="234" t="s">
        <v>146</v>
      </c>
      <c r="H70" s="243" t="s">
        <v>147</v>
      </c>
      <c r="I70" s="250" t="s">
        <v>226</v>
      </c>
      <c r="J70" s="266">
        <f>J69/J68</f>
        <v>259.8045280217741</v>
      </c>
      <c r="K70" s="266">
        <f t="shared" ref="K70:M70" si="21">K69/K68</f>
        <v>34576.372924648786</v>
      </c>
      <c r="L70" s="266">
        <f t="shared" si="21"/>
        <v>146560.09615384616</v>
      </c>
      <c r="M70" s="267">
        <f t="shared" si="21"/>
        <v>0</v>
      </c>
    </row>
    <row r="71" spans="1:13" ht="12" customHeight="1" x14ac:dyDescent="0.25">
      <c r="A71" s="1"/>
      <c r="B71" s="1"/>
      <c r="C71" s="238"/>
      <c r="D71" s="234"/>
      <c r="E71" s="235"/>
      <c r="F71" s="238"/>
      <c r="G71" s="234"/>
      <c r="H71" s="244" t="s">
        <v>227</v>
      </c>
      <c r="I71" s="251"/>
      <c r="J71" s="268">
        <v>0</v>
      </c>
      <c r="K71" s="268">
        <f>K70-J70</f>
        <v>34316.568396627008</v>
      </c>
      <c r="L71" s="268">
        <f t="shared" ref="L71:M71" si="22">L70-K70</f>
        <v>111983.72322919738</v>
      </c>
      <c r="M71" s="269">
        <f t="shared" si="22"/>
        <v>-146560.09615384616</v>
      </c>
    </row>
    <row r="72" spans="1:13" ht="12" customHeight="1" x14ac:dyDescent="0.25">
      <c r="A72" s="1"/>
      <c r="B72" s="1"/>
      <c r="C72" s="238" t="s">
        <v>5</v>
      </c>
      <c r="D72" s="234" t="s">
        <v>29</v>
      </c>
      <c r="E72" s="235" t="s">
        <v>30</v>
      </c>
      <c r="F72" s="238"/>
      <c r="G72" s="234" t="s">
        <v>146</v>
      </c>
      <c r="H72" s="243" t="s">
        <v>147</v>
      </c>
      <c r="I72" s="252" t="s">
        <v>228</v>
      </c>
      <c r="J72" s="264">
        <v>1</v>
      </c>
      <c r="K72" s="264">
        <v>7700</v>
      </c>
      <c r="L72" s="264">
        <v>1</v>
      </c>
      <c r="M72" s="265">
        <v>1</v>
      </c>
    </row>
    <row r="73" spans="1:13" ht="12" customHeight="1" x14ac:dyDescent="0.25">
      <c r="A73" s="1"/>
      <c r="B73" s="1"/>
      <c r="C73" s="238" t="s">
        <v>5</v>
      </c>
      <c r="D73" s="234" t="s">
        <v>29</v>
      </c>
      <c r="E73" s="235" t="s">
        <v>30</v>
      </c>
      <c r="F73" s="238"/>
      <c r="G73" s="234" t="s">
        <v>146</v>
      </c>
      <c r="H73" s="243" t="s">
        <v>147</v>
      </c>
      <c r="I73" s="250" t="s">
        <v>229</v>
      </c>
      <c r="J73" s="264">
        <v>0</v>
      </c>
      <c r="K73" s="264">
        <v>270732000</v>
      </c>
      <c r="L73" s="264">
        <v>371000</v>
      </c>
      <c r="M73" s="265">
        <v>0</v>
      </c>
    </row>
    <row r="74" spans="1:13" ht="12" customHeight="1" x14ac:dyDescent="0.25">
      <c r="A74" s="1"/>
      <c r="B74" s="1"/>
      <c r="C74" s="238" t="s">
        <v>5</v>
      </c>
      <c r="D74" s="234" t="s">
        <v>29</v>
      </c>
      <c r="E74" s="235" t="s">
        <v>30</v>
      </c>
      <c r="F74" s="238"/>
      <c r="G74" s="234" t="s">
        <v>146</v>
      </c>
      <c r="H74" s="243" t="s">
        <v>147</v>
      </c>
      <c r="I74" s="250" t="s">
        <v>230</v>
      </c>
      <c r="J74" s="266">
        <f>J73/J72</f>
        <v>0</v>
      </c>
      <c r="K74" s="266">
        <f t="shared" ref="K74:M74" si="23">K73/K72</f>
        <v>35160</v>
      </c>
      <c r="L74" s="266">
        <f t="shared" si="23"/>
        <v>371000</v>
      </c>
      <c r="M74" s="267">
        <f t="shared" si="23"/>
        <v>0</v>
      </c>
    </row>
    <row r="75" spans="1:13" ht="12" customHeight="1" x14ac:dyDescent="0.25">
      <c r="A75" s="1"/>
      <c r="B75" s="1"/>
      <c r="C75" s="238"/>
      <c r="D75" s="234"/>
      <c r="E75" s="235"/>
      <c r="F75" s="238"/>
      <c r="G75" s="234"/>
      <c r="H75" s="245" t="s">
        <v>231</v>
      </c>
      <c r="I75" s="253"/>
      <c r="J75" s="268">
        <v>0</v>
      </c>
      <c r="K75" s="268">
        <f>K74-J74</f>
        <v>35160</v>
      </c>
      <c r="L75" s="268">
        <f>L74-K74</f>
        <v>335840</v>
      </c>
      <c r="M75" s="269">
        <f>M74-L74</f>
        <v>-371000</v>
      </c>
    </row>
    <row r="76" spans="1:13" ht="12" customHeight="1" x14ac:dyDescent="0.25">
      <c r="A76" s="1"/>
      <c r="B76" s="1"/>
      <c r="C76" s="238" t="s">
        <v>5</v>
      </c>
      <c r="D76" s="234" t="s">
        <v>29</v>
      </c>
      <c r="E76" s="235" t="s">
        <v>30</v>
      </c>
      <c r="F76" s="238"/>
      <c r="G76" s="234" t="s">
        <v>148</v>
      </c>
      <c r="H76" s="243" t="s">
        <v>149</v>
      </c>
      <c r="I76" s="252" t="s">
        <v>220</v>
      </c>
      <c r="J76" s="264">
        <v>1</v>
      </c>
      <c r="K76" s="264">
        <v>1</v>
      </c>
      <c r="L76" s="264">
        <v>1</v>
      </c>
      <c r="M76" s="265">
        <v>1</v>
      </c>
    </row>
    <row r="77" spans="1:13" ht="12" customHeight="1" x14ac:dyDescent="0.25">
      <c r="A77" s="1"/>
      <c r="B77" s="1"/>
      <c r="C77" s="238" t="s">
        <v>5</v>
      </c>
      <c r="D77" s="234" t="s">
        <v>29</v>
      </c>
      <c r="E77" s="235" t="s">
        <v>30</v>
      </c>
      <c r="F77" s="238"/>
      <c r="G77" s="234" t="s">
        <v>148</v>
      </c>
      <c r="H77" s="243" t="s">
        <v>149</v>
      </c>
      <c r="I77" s="250" t="s">
        <v>221</v>
      </c>
      <c r="J77" s="264">
        <v>0</v>
      </c>
      <c r="K77" s="264">
        <v>0</v>
      </c>
      <c r="L77" s="264">
        <v>0</v>
      </c>
      <c r="M77" s="265">
        <v>0</v>
      </c>
    </row>
    <row r="78" spans="1:13" ht="12" customHeight="1" x14ac:dyDescent="0.25">
      <c r="A78" s="1"/>
      <c r="B78" s="1"/>
      <c r="C78" s="238" t="s">
        <v>5</v>
      </c>
      <c r="D78" s="234" t="s">
        <v>29</v>
      </c>
      <c r="E78" s="235" t="s">
        <v>30</v>
      </c>
      <c r="F78" s="238"/>
      <c r="G78" s="234" t="s">
        <v>148</v>
      </c>
      <c r="H78" s="243" t="s">
        <v>149</v>
      </c>
      <c r="I78" s="250" t="s">
        <v>222</v>
      </c>
      <c r="J78" s="266">
        <f>J77/J76</f>
        <v>0</v>
      </c>
      <c r="K78" s="266">
        <f t="shared" ref="K78:M78" si="24">K77/K76</f>
        <v>0</v>
      </c>
      <c r="L78" s="266">
        <f t="shared" si="24"/>
        <v>0</v>
      </c>
      <c r="M78" s="267">
        <f t="shared" si="24"/>
        <v>0</v>
      </c>
    </row>
    <row r="79" spans="1:13" ht="12" customHeight="1" x14ac:dyDescent="0.25">
      <c r="A79" s="1"/>
      <c r="B79" s="1"/>
      <c r="C79" s="238"/>
      <c r="D79" s="234"/>
      <c r="E79" s="235"/>
      <c r="F79" s="238"/>
      <c r="G79" s="234"/>
      <c r="H79" s="244" t="s">
        <v>223</v>
      </c>
      <c r="I79" s="251"/>
      <c r="J79" s="268">
        <v>0</v>
      </c>
      <c r="K79" s="268">
        <f>K78-J78</f>
        <v>0</v>
      </c>
      <c r="L79" s="268">
        <f t="shared" ref="L79:M79" si="25">L78-K78</f>
        <v>0</v>
      </c>
      <c r="M79" s="269">
        <f t="shared" si="25"/>
        <v>0</v>
      </c>
    </row>
    <row r="80" spans="1:13" ht="12" customHeight="1" x14ac:dyDescent="0.25">
      <c r="A80" s="1"/>
      <c r="B80" s="1"/>
      <c r="C80" s="238" t="s">
        <v>5</v>
      </c>
      <c r="D80" s="234" t="s">
        <v>29</v>
      </c>
      <c r="E80" s="235" t="s">
        <v>30</v>
      </c>
      <c r="F80" s="238"/>
      <c r="G80" s="234" t="s">
        <v>148</v>
      </c>
      <c r="H80" s="243" t="s">
        <v>149</v>
      </c>
      <c r="I80" s="252" t="s">
        <v>224</v>
      </c>
      <c r="J80" s="264">
        <v>1</v>
      </c>
      <c r="K80" s="264">
        <v>1</v>
      </c>
      <c r="L80" s="264">
        <v>1</v>
      </c>
      <c r="M80" s="265">
        <v>1</v>
      </c>
    </row>
    <row r="81" spans="1:13" ht="12" customHeight="1" x14ac:dyDescent="0.25">
      <c r="A81" s="1"/>
      <c r="B81" s="1"/>
      <c r="C81" s="238" t="s">
        <v>5</v>
      </c>
      <c r="D81" s="234" t="s">
        <v>29</v>
      </c>
      <c r="E81" s="235" t="s">
        <v>30</v>
      </c>
      <c r="F81" s="238"/>
      <c r="G81" s="234" t="s">
        <v>148</v>
      </c>
      <c r="H81" s="243" t="s">
        <v>149</v>
      </c>
      <c r="I81" s="250" t="s">
        <v>225</v>
      </c>
      <c r="J81" s="264">
        <v>0</v>
      </c>
      <c r="K81" s="264">
        <v>0</v>
      </c>
      <c r="L81" s="264">
        <v>3515500</v>
      </c>
      <c r="M81" s="265">
        <v>0</v>
      </c>
    </row>
    <row r="82" spans="1:13" ht="12" customHeight="1" x14ac:dyDescent="0.25">
      <c r="A82" s="1"/>
      <c r="B82" s="1"/>
      <c r="C82" s="238" t="s">
        <v>5</v>
      </c>
      <c r="D82" s="234" t="s">
        <v>29</v>
      </c>
      <c r="E82" s="235" t="s">
        <v>30</v>
      </c>
      <c r="F82" s="238"/>
      <c r="G82" s="234" t="s">
        <v>148</v>
      </c>
      <c r="H82" s="243" t="s">
        <v>149</v>
      </c>
      <c r="I82" s="250" t="s">
        <v>226</v>
      </c>
      <c r="J82" s="266">
        <f>J81/J80</f>
        <v>0</v>
      </c>
      <c r="K82" s="266">
        <f t="shared" ref="K82:M82" si="26">K81/K80</f>
        <v>0</v>
      </c>
      <c r="L82" s="266">
        <f t="shared" si="26"/>
        <v>3515500</v>
      </c>
      <c r="M82" s="267">
        <f t="shared" si="26"/>
        <v>0</v>
      </c>
    </row>
    <row r="83" spans="1:13" ht="12" customHeight="1" x14ac:dyDescent="0.25">
      <c r="A83" s="1"/>
      <c r="B83" s="1"/>
      <c r="C83" s="238"/>
      <c r="D83" s="234"/>
      <c r="E83" s="235"/>
      <c r="F83" s="238"/>
      <c r="G83" s="234"/>
      <c r="H83" s="244" t="s">
        <v>227</v>
      </c>
      <c r="I83" s="251"/>
      <c r="J83" s="268">
        <v>0</v>
      </c>
      <c r="K83" s="268">
        <f>K82-J82</f>
        <v>0</v>
      </c>
      <c r="L83" s="268">
        <f t="shared" ref="L83:M83" si="27">L82-K82</f>
        <v>3515500</v>
      </c>
      <c r="M83" s="269">
        <f t="shared" si="27"/>
        <v>-3515500</v>
      </c>
    </row>
    <row r="84" spans="1:13" ht="12" customHeight="1" x14ac:dyDescent="0.25">
      <c r="A84" s="1"/>
      <c r="B84" s="1"/>
      <c r="C84" s="238" t="s">
        <v>5</v>
      </c>
      <c r="D84" s="234" t="s">
        <v>29</v>
      </c>
      <c r="E84" s="235" t="s">
        <v>30</v>
      </c>
      <c r="F84" s="238"/>
      <c r="G84" s="234" t="s">
        <v>148</v>
      </c>
      <c r="H84" s="243" t="s">
        <v>149</v>
      </c>
      <c r="I84" s="252" t="s">
        <v>228</v>
      </c>
      <c r="J84" s="264">
        <v>1</v>
      </c>
      <c r="K84" s="264">
        <v>1</v>
      </c>
      <c r="L84" s="264">
        <v>1</v>
      </c>
      <c r="M84" s="265">
        <v>1</v>
      </c>
    </row>
    <row r="85" spans="1:13" ht="12" customHeight="1" x14ac:dyDescent="0.25">
      <c r="A85" s="1"/>
      <c r="B85" s="1"/>
      <c r="C85" s="238" t="s">
        <v>5</v>
      </c>
      <c r="D85" s="234" t="s">
        <v>29</v>
      </c>
      <c r="E85" s="235" t="s">
        <v>30</v>
      </c>
      <c r="F85" s="238"/>
      <c r="G85" s="234" t="s">
        <v>148</v>
      </c>
      <c r="H85" s="243" t="s">
        <v>149</v>
      </c>
      <c r="I85" s="250" t="s">
        <v>229</v>
      </c>
      <c r="J85" s="264">
        <v>0</v>
      </c>
      <c r="K85" s="264">
        <v>0</v>
      </c>
      <c r="L85" s="264">
        <v>3067000</v>
      </c>
      <c r="M85" s="265">
        <v>0</v>
      </c>
    </row>
    <row r="86" spans="1:13" ht="12" customHeight="1" x14ac:dyDescent="0.25">
      <c r="A86" s="1"/>
      <c r="B86" s="1"/>
      <c r="C86" s="238" t="s">
        <v>5</v>
      </c>
      <c r="D86" s="234" t="s">
        <v>29</v>
      </c>
      <c r="E86" s="235" t="s">
        <v>30</v>
      </c>
      <c r="F86" s="238"/>
      <c r="G86" s="234" t="s">
        <v>148</v>
      </c>
      <c r="H86" s="243" t="s">
        <v>149</v>
      </c>
      <c r="I86" s="250" t="s">
        <v>230</v>
      </c>
      <c r="J86" s="266">
        <f>J85/J84</f>
        <v>0</v>
      </c>
      <c r="K86" s="266">
        <f t="shared" ref="K86:M86" si="28">K85/K84</f>
        <v>0</v>
      </c>
      <c r="L86" s="266">
        <f t="shared" si="28"/>
        <v>3067000</v>
      </c>
      <c r="M86" s="267">
        <f t="shared" si="28"/>
        <v>0</v>
      </c>
    </row>
    <row r="87" spans="1:13" ht="12" customHeight="1" x14ac:dyDescent="0.25">
      <c r="A87" s="1"/>
      <c r="B87" s="1"/>
      <c r="C87" s="238"/>
      <c r="D87" s="234"/>
      <c r="E87" s="235"/>
      <c r="F87" s="238"/>
      <c r="G87" s="234"/>
      <c r="H87" s="245" t="s">
        <v>231</v>
      </c>
      <c r="I87" s="253"/>
      <c r="J87" s="268">
        <v>0</v>
      </c>
      <c r="K87" s="268">
        <f>K86-J86</f>
        <v>0</v>
      </c>
      <c r="L87" s="268">
        <f>L86-K86</f>
        <v>3067000</v>
      </c>
      <c r="M87" s="269">
        <f>M86-L86</f>
        <v>-3067000</v>
      </c>
    </row>
    <row r="88" spans="1:13" ht="12" customHeight="1" x14ac:dyDescent="0.25">
      <c r="A88" s="1"/>
      <c r="B88" s="1"/>
      <c r="C88" s="238" t="s">
        <v>5</v>
      </c>
      <c r="D88" s="234" t="s">
        <v>29</v>
      </c>
      <c r="E88" s="235" t="s">
        <v>30</v>
      </c>
      <c r="F88" s="238"/>
      <c r="G88" s="234" t="s">
        <v>150</v>
      </c>
      <c r="H88" s="243" t="s">
        <v>151</v>
      </c>
      <c r="I88" s="252" t="s">
        <v>220</v>
      </c>
      <c r="J88" s="264">
        <v>1</v>
      </c>
      <c r="K88" s="264">
        <v>1</v>
      </c>
      <c r="L88" s="264">
        <v>1</v>
      </c>
      <c r="M88" s="265">
        <v>1</v>
      </c>
    </row>
    <row r="89" spans="1:13" ht="12" customHeight="1" x14ac:dyDescent="0.25">
      <c r="A89" s="1"/>
      <c r="B89" s="1"/>
      <c r="C89" s="238" t="s">
        <v>5</v>
      </c>
      <c r="D89" s="234" t="s">
        <v>29</v>
      </c>
      <c r="E89" s="235" t="s">
        <v>30</v>
      </c>
      <c r="F89" s="238"/>
      <c r="G89" s="234" t="s">
        <v>150</v>
      </c>
      <c r="H89" s="243" t="s">
        <v>151</v>
      </c>
      <c r="I89" s="250" t="s">
        <v>221</v>
      </c>
      <c r="J89" s="264">
        <v>13400000</v>
      </c>
      <c r="K89" s="264">
        <v>16835000</v>
      </c>
      <c r="L89" s="264">
        <v>23800000</v>
      </c>
      <c r="M89" s="265">
        <v>0</v>
      </c>
    </row>
    <row r="90" spans="1:13" ht="12" customHeight="1" x14ac:dyDescent="0.25">
      <c r="A90" s="1"/>
      <c r="B90" s="1"/>
      <c r="C90" s="238" t="s">
        <v>5</v>
      </c>
      <c r="D90" s="234" t="s">
        <v>29</v>
      </c>
      <c r="E90" s="235" t="s">
        <v>30</v>
      </c>
      <c r="F90" s="238"/>
      <c r="G90" s="234" t="s">
        <v>150</v>
      </c>
      <c r="H90" s="243" t="s">
        <v>151</v>
      </c>
      <c r="I90" s="250" t="s">
        <v>222</v>
      </c>
      <c r="J90" s="266">
        <f>J89/J88</f>
        <v>13400000</v>
      </c>
      <c r="K90" s="266">
        <f t="shared" ref="K90:M90" si="29">K89/K88</f>
        <v>16835000</v>
      </c>
      <c r="L90" s="266">
        <f t="shared" si="29"/>
        <v>23800000</v>
      </c>
      <c r="M90" s="267">
        <f t="shared" si="29"/>
        <v>0</v>
      </c>
    </row>
    <row r="91" spans="1:13" ht="12" customHeight="1" x14ac:dyDescent="0.25">
      <c r="A91" s="1"/>
      <c r="B91" s="1"/>
      <c r="C91" s="238"/>
      <c r="D91" s="234"/>
      <c r="E91" s="235"/>
      <c r="F91" s="238"/>
      <c r="G91" s="234"/>
      <c r="H91" s="244" t="s">
        <v>223</v>
      </c>
      <c r="I91" s="251"/>
      <c r="J91" s="268">
        <v>0</v>
      </c>
      <c r="K91" s="268">
        <v>3435000</v>
      </c>
      <c r="L91" s="268">
        <v>6965000</v>
      </c>
      <c r="M91" s="269">
        <v>-23800000</v>
      </c>
    </row>
    <row r="92" spans="1:13" ht="12" customHeight="1" x14ac:dyDescent="0.25">
      <c r="A92" s="1"/>
      <c r="B92" s="1"/>
      <c r="C92" s="238" t="s">
        <v>5</v>
      </c>
      <c r="D92" s="234" t="s">
        <v>29</v>
      </c>
      <c r="E92" s="235" t="s">
        <v>30</v>
      </c>
      <c r="F92" s="238"/>
      <c r="G92" s="234" t="s">
        <v>150</v>
      </c>
      <c r="H92" s="243" t="s">
        <v>151</v>
      </c>
      <c r="I92" s="252" t="s">
        <v>224</v>
      </c>
      <c r="J92" s="264">
        <v>1</v>
      </c>
      <c r="K92" s="264">
        <v>1</v>
      </c>
      <c r="L92" s="264">
        <v>1</v>
      </c>
      <c r="M92" s="265">
        <v>1</v>
      </c>
    </row>
    <row r="93" spans="1:13" ht="12" customHeight="1" x14ac:dyDescent="0.25">
      <c r="A93" s="1"/>
      <c r="B93" s="1"/>
      <c r="C93" s="238" t="s">
        <v>5</v>
      </c>
      <c r="D93" s="234" t="s">
        <v>29</v>
      </c>
      <c r="E93" s="235" t="s">
        <v>30</v>
      </c>
      <c r="F93" s="238"/>
      <c r="G93" s="234" t="s">
        <v>150</v>
      </c>
      <c r="H93" s="243" t="s">
        <v>151</v>
      </c>
      <c r="I93" s="250" t="s">
        <v>225</v>
      </c>
      <c r="J93" s="264">
        <v>8800000</v>
      </c>
      <c r="K93" s="264">
        <v>22335000</v>
      </c>
      <c r="L93" s="264">
        <v>23800000</v>
      </c>
      <c r="M93" s="265">
        <v>8470000</v>
      </c>
    </row>
    <row r="94" spans="1:13" ht="12" customHeight="1" x14ac:dyDescent="0.25">
      <c r="A94" s="1"/>
      <c r="B94" s="1"/>
      <c r="C94" s="238" t="s">
        <v>5</v>
      </c>
      <c r="D94" s="234" t="s">
        <v>29</v>
      </c>
      <c r="E94" s="235" t="s">
        <v>30</v>
      </c>
      <c r="F94" s="238"/>
      <c r="G94" s="234" t="s">
        <v>150</v>
      </c>
      <c r="H94" s="243" t="s">
        <v>151</v>
      </c>
      <c r="I94" s="250" t="s">
        <v>226</v>
      </c>
      <c r="J94" s="266">
        <f>J93/J92</f>
        <v>8800000</v>
      </c>
      <c r="K94" s="266">
        <f t="shared" ref="K94:M94" si="30">K93/K92</f>
        <v>22335000</v>
      </c>
      <c r="L94" s="266">
        <f t="shared" si="30"/>
        <v>23800000</v>
      </c>
      <c r="M94" s="267">
        <f t="shared" si="30"/>
        <v>8470000</v>
      </c>
    </row>
    <row r="95" spans="1:13" ht="12" customHeight="1" x14ac:dyDescent="0.25">
      <c r="A95" s="1"/>
      <c r="B95" s="1"/>
      <c r="C95" s="238"/>
      <c r="D95" s="234"/>
      <c r="E95" s="235"/>
      <c r="F95" s="238"/>
      <c r="G95" s="234"/>
      <c r="H95" s="244" t="s">
        <v>227</v>
      </c>
      <c r="I95" s="251"/>
      <c r="J95" s="268">
        <v>0</v>
      </c>
      <c r="K95" s="268">
        <f>K94-J94</f>
        <v>13535000</v>
      </c>
      <c r="L95" s="268">
        <f t="shared" ref="L95:M95" si="31">L94-K94</f>
        <v>1465000</v>
      </c>
      <c r="M95" s="269">
        <f t="shared" si="31"/>
        <v>-15330000</v>
      </c>
    </row>
    <row r="96" spans="1:13" ht="12" customHeight="1" x14ac:dyDescent="0.25">
      <c r="A96" s="1"/>
      <c r="B96" s="1"/>
      <c r="C96" s="238" t="s">
        <v>5</v>
      </c>
      <c r="D96" s="234" t="s">
        <v>29</v>
      </c>
      <c r="E96" s="235" t="s">
        <v>30</v>
      </c>
      <c r="F96" s="238"/>
      <c r="G96" s="234" t="s">
        <v>150</v>
      </c>
      <c r="H96" s="243" t="s">
        <v>151</v>
      </c>
      <c r="I96" s="252" t="s">
        <v>228</v>
      </c>
      <c r="J96" s="264">
        <v>1</v>
      </c>
      <c r="K96" s="264">
        <v>1</v>
      </c>
      <c r="L96" s="264">
        <v>1</v>
      </c>
      <c r="M96" s="265">
        <v>1</v>
      </c>
    </row>
    <row r="97" spans="1:13" ht="12" customHeight="1" x14ac:dyDescent="0.25">
      <c r="A97" s="1"/>
      <c r="B97" s="1"/>
      <c r="C97" s="238" t="s">
        <v>5</v>
      </c>
      <c r="D97" s="234" t="s">
        <v>29</v>
      </c>
      <c r="E97" s="235" t="s">
        <v>30</v>
      </c>
      <c r="F97" s="238"/>
      <c r="G97" s="234" t="s">
        <v>150</v>
      </c>
      <c r="H97" s="243" t="s">
        <v>151</v>
      </c>
      <c r="I97" s="250" t="s">
        <v>229</v>
      </c>
      <c r="J97" s="264">
        <v>8336740</v>
      </c>
      <c r="K97" s="264">
        <v>22238537</v>
      </c>
      <c r="L97" s="264">
        <v>8203504</v>
      </c>
      <c r="M97" s="265">
        <v>2160739</v>
      </c>
    </row>
    <row r="98" spans="1:13" ht="12" customHeight="1" x14ac:dyDescent="0.25">
      <c r="A98" s="1"/>
      <c r="B98" s="1"/>
      <c r="C98" s="238" t="s">
        <v>5</v>
      </c>
      <c r="D98" s="234" t="s">
        <v>29</v>
      </c>
      <c r="E98" s="235" t="s">
        <v>30</v>
      </c>
      <c r="F98" s="238"/>
      <c r="G98" s="234" t="s">
        <v>150</v>
      </c>
      <c r="H98" s="243" t="s">
        <v>151</v>
      </c>
      <c r="I98" s="250" t="s">
        <v>230</v>
      </c>
      <c r="J98" s="266">
        <f>J97/J96</f>
        <v>8336740</v>
      </c>
      <c r="K98" s="266">
        <f t="shared" ref="K98:M98" si="32">K97/K96</f>
        <v>22238537</v>
      </c>
      <c r="L98" s="266">
        <f t="shared" si="32"/>
        <v>8203504</v>
      </c>
      <c r="M98" s="267">
        <f t="shared" si="32"/>
        <v>2160739</v>
      </c>
    </row>
    <row r="99" spans="1:13" ht="12" customHeight="1" x14ac:dyDescent="0.25">
      <c r="A99" s="1"/>
      <c r="B99" s="1"/>
      <c r="C99" s="238"/>
      <c r="D99" s="234"/>
      <c r="E99" s="235"/>
      <c r="F99" s="238"/>
      <c r="G99" s="234"/>
      <c r="H99" s="245" t="s">
        <v>231</v>
      </c>
      <c r="I99" s="253"/>
      <c r="J99" s="268"/>
      <c r="K99" s="268">
        <f>K98-J98</f>
        <v>13901797</v>
      </c>
      <c r="L99" s="268">
        <f t="shared" ref="L99:M99" si="33">L98-K98</f>
        <v>-14035033</v>
      </c>
      <c r="M99" s="269">
        <f t="shared" si="33"/>
        <v>-6042765</v>
      </c>
    </row>
    <row r="100" spans="1:13" ht="12" customHeight="1" x14ac:dyDescent="0.25">
      <c r="A100" s="1"/>
      <c r="B100" s="1"/>
      <c r="C100" s="238" t="s">
        <v>5</v>
      </c>
      <c r="D100" s="234" t="s">
        <v>29</v>
      </c>
      <c r="E100" s="235" t="s">
        <v>30</v>
      </c>
      <c r="F100" s="238"/>
      <c r="G100" s="234" t="s">
        <v>267</v>
      </c>
      <c r="H100" s="243" t="s">
        <v>268</v>
      </c>
      <c r="I100" s="252" t="s">
        <v>220</v>
      </c>
      <c r="J100" s="264">
        <v>1</v>
      </c>
      <c r="K100" s="264">
        <v>1</v>
      </c>
      <c r="L100" s="264">
        <v>1</v>
      </c>
      <c r="M100" s="265">
        <v>50</v>
      </c>
    </row>
    <row r="101" spans="1:13" ht="12" customHeight="1" x14ac:dyDescent="0.25">
      <c r="A101" s="1"/>
      <c r="B101" s="1"/>
      <c r="C101" s="238" t="s">
        <v>5</v>
      </c>
      <c r="D101" s="234" t="s">
        <v>29</v>
      </c>
      <c r="E101" s="235" t="s">
        <v>30</v>
      </c>
      <c r="F101" s="238"/>
      <c r="G101" s="234" t="s">
        <v>267</v>
      </c>
      <c r="H101" s="243" t="s">
        <v>268</v>
      </c>
      <c r="I101" s="250" t="s">
        <v>221</v>
      </c>
      <c r="J101" s="264">
        <v>0</v>
      </c>
      <c r="K101" s="264">
        <v>0</v>
      </c>
      <c r="L101" s="264">
        <v>0</v>
      </c>
      <c r="M101" s="265">
        <v>700000</v>
      </c>
    </row>
    <row r="102" spans="1:13" ht="12" customHeight="1" x14ac:dyDescent="0.25">
      <c r="A102" s="1"/>
      <c r="B102" s="1"/>
      <c r="C102" s="238" t="s">
        <v>5</v>
      </c>
      <c r="D102" s="234" t="s">
        <v>29</v>
      </c>
      <c r="E102" s="235" t="s">
        <v>30</v>
      </c>
      <c r="F102" s="238"/>
      <c r="G102" s="234" t="s">
        <v>267</v>
      </c>
      <c r="H102" s="243" t="s">
        <v>268</v>
      </c>
      <c r="I102" s="250" t="s">
        <v>222</v>
      </c>
      <c r="J102" s="266">
        <f>J101/J100</f>
        <v>0</v>
      </c>
      <c r="K102" s="266">
        <f t="shared" ref="K102:M102" si="34">K101/K100</f>
        <v>0</v>
      </c>
      <c r="L102" s="266">
        <f t="shared" si="34"/>
        <v>0</v>
      </c>
      <c r="M102" s="267">
        <f t="shared" si="34"/>
        <v>14000</v>
      </c>
    </row>
    <row r="103" spans="1:13" ht="12" customHeight="1" x14ac:dyDescent="0.25">
      <c r="A103" s="1"/>
      <c r="B103" s="1"/>
      <c r="C103" s="238"/>
      <c r="D103" s="234"/>
      <c r="E103" s="235"/>
      <c r="F103" s="238"/>
      <c r="G103" s="234"/>
      <c r="H103" s="244" t="s">
        <v>223</v>
      </c>
      <c r="I103" s="251"/>
      <c r="J103" s="268">
        <v>0</v>
      </c>
      <c r="K103" s="268">
        <v>0</v>
      </c>
      <c r="L103" s="268">
        <v>0</v>
      </c>
      <c r="M103" s="268">
        <v>0</v>
      </c>
    </row>
    <row r="104" spans="1:13" ht="12" customHeight="1" x14ac:dyDescent="0.25">
      <c r="A104" s="1"/>
      <c r="B104" s="1"/>
      <c r="C104" s="238" t="s">
        <v>5</v>
      </c>
      <c r="D104" s="234" t="s">
        <v>29</v>
      </c>
      <c r="E104" s="235" t="s">
        <v>30</v>
      </c>
      <c r="F104" s="238"/>
      <c r="G104" s="234" t="s">
        <v>267</v>
      </c>
      <c r="H104" s="243" t="s">
        <v>268</v>
      </c>
      <c r="I104" s="252" t="s">
        <v>224</v>
      </c>
      <c r="J104" s="264">
        <v>1</v>
      </c>
      <c r="K104" s="264">
        <v>1</v>
      </c>
      <c r="L104" s="264">
        <v>1</v>
      </c>
      <c r="M104" s="265">
        <v>50</v>
      </c>
    </row>
    <row r="105" spans="1:13" ht="12" customHeight="1" x14ac:dyDescent="0.25">
      <c r="A105" s="1"/>
      <c r="B105" s="1"/>
      <c r="C105" s="238" t="s">
        <v>5</v>
      </c>
      <c r="D105" s="234" t="s">
        <v>29</v>
      </c>
      <c r="E105" s="235" t="s">
        <v>30</v>
      </c>
      <c r="F105" s="238"/>
      <c r="G105" s="234" t="s">
        <v>267</v>
      </c>
      <c r="H105" s="243" t="s">
        <v>268</v>
      </c>
      <c r="I105" s="250" t="s">
        <v>225</v>
      </c>
      <c r="J105" s="264">
        <v>0</v>
      </c>
      <c r="K105" s="264">
        <v>0</v>
      </c>
      <c r="L105" s="264">
        <v>0</v>
      </c>
      <c r="M105" s="265">
        <v>700000</v>
      </c>
    </row>
    <row r="106" spans="1:13" ht="12" customHeight="1" x14ac:dyDescent="0.25">
      <c r="A106" s="1"/>
      <c r="B106" s="1"/>
      <c r="C106" s="238" t="s">
        <v>5</v>
      </c>
      <c r="D106" s="234" t="s">
        <v>29</v>
      </c>
      <c r="E106" s="235" t="s">
        <v>30</v>
      </c>
      <c r="F106" s="238"/>
      <c r="G106" s="234" t="s">
        <v>267</v>
      </c>
      <c r="H106" s="243" t="s">
        <v>268</v>
      </c>
      <c r="I106" s="250" t="s">
        <v>226</v>
      </c>
      <c r="J106" s="266">
        <f>J105/J104</f>
        <v>0</v>
      </c>
      <c r="K106" s="266">
        <f t="shared" ref="K106" si="35">K105/K104</f>
        <v>0</v>
      </c>
      <c r="L106" s="266">
        <f t="shared" ref="L106" si="36">L105/L104</f>
        <v>0</v>
      </c>
      <c r="M106" s="267">
        <f t="shared" ref="M106" si="37">M105/M104</f>
        <v>14000</v>
      </c>
    </row>
    <row r="107" spans="1:13" ht="12" customHeight="1" x14ac:dyDescent="0.25">
      <c r="A107" s="1"/>
      <c r="B107" s="1"/>
      <c r="C107" s="238"/>
      <c r="D107" s="234"/>
      <c r="E107" s="235"/>
      <c r="F107" s="238"/>
      <c r="G107" s="234"/>
      <c r="H107" s="244" t="s">
        <v>227</v>
      </c>
      <c r="I107" s="251"/>
      <c r="J107" s="268">
        <v>0</v>
      </c>
      <c r="K107" s="268">
        <v>0</v>
      </c>
      <c r="L107" s="268">
        <v>0</v>
      </c>
      <c r="M107" s="268">
        <v>0</v>
      </c>
    </row>
    <row r="108" spans="1:13" ht="12" customHeight="1" x14ac:dyDescent="0.25">
      <c r="A108" s="1"/>
      <c r="B108" s="1"/>
      <c r="C108" s="238" t="s">
        <v>5</v>
      </c>
      <c r="D108" s="234" t="s">
        <v>29</v>
      </c>
      <c r="E108" s="235" t="s">
        <v>30</v>
      </c>
      <c r="F108" s="238"/>
      <c r="G108" s="234" t="s">
        <v>267</v>
      </c>
      <c r="H108" s="243" t="s">
        <v>268</v>
      </c>
      <c r="I108" s="252" t="s">
        <v>228</v>
      </c>
      <c r="J108" s="264">
        <v>1</v>
      </c>
      <c r="K108" s="264">
        <v>1</v>
      </c>
      <c r="L108" s="264">
        <v>1</v>
      </c>
      <c r="M108" s="265">
        <v>1</v>
      </c>
    </row>
    <row r="109" spans="1:13" ht="12" customHeight="1" x14ac:dyDescent="0.25">
      <c r="A109" s="1"/>
      <c r="B109" s="1"/>
      <c r="C109" s="238" t="s">
        <v>5</v>
      </c>
      <c r="D109" s="234" t="s">
        <v>29</v>
      </c>
      <c r="E109" s="235" t="s">
        <v>30</v>
      </c>
      <c r="F109" s="238"/>
      <c r="G109" s="234" t="s">
        <v>267</v>
      </c>
      <c r="H109" s="243" t="s">
        <v>268</v>
      </c>
      <c r="I109" s="250" t="s">
        <v>229</v>
      </c>
      <c r="J109" s="264">
        <v>0</v>
      </c>
      <c r="K109" s="264">
        <v>0</v>
      </c>
      <c r="L109" s="264">
        <v>0</v>
      </c>
      <c r="M109" s="265">
        <v>0</v>
      </c>
    </row>
    <row r="110" spans="1:13" ht="12" customHeight="1" x14ac:dyDescent="0.25">
      <c r="A110" s="1"/>
      <c r="B110" s="1"/>
      <c r="C110" s="238" t="s">
        <v>5</v>
      </c>
      <c r="D110" s="234" t="s">
        <v>29</v>
      </c>
      <c r="E110" s="235" t="s">
        <v>30</v>
      </c>
      <c r="F110" s="238"/>
      <c r="G110" s="234" t="s">
        <v>267</v>
      </c>
      <c r="H110" s="243" t="s">
        <v>268</v>
      </c>
      <c r="I110" s="250" t="s">
        <v>230</v>
      </c>
      <c r="J110" s="266">
        <f>J109/J108</f>
        <v>0</v>
      </c>
      <c r="K110" s="266">
        <f t="shared" ref="K110" si="38">K109/K108</f>
        <v>0</v>
      </c>
      <c r="L110" s="266">
        <f t="shared" ref="L110" si="39">L109/L108</f>
        <v>0</v>
      </c>
      <c r="M110" s="267">
        <f t="shared" ref="M110" si="40">M109/M108</f>
        <v>0</v>
      </c>
    </row>
    <row r="111" spans="1:13" ht="12" customHeight="1" x14ac:dyDescent="0.25">
      <c r="A111" s="1"/>
      <c r="B111" s="1"/>
      <c r="C111" s="238"/>
      <c r="D111" s="234"/>
      <c r="E111" s="235"/>
      <c r="F111" s="238"/>
      <c r="G111" s="234"/>
      <c r="H111" s="245" t="s">
        <v>231</v>
      </c>
      <c r="I111" s="253"/>
      <c r="J111" s="268">
        <v>0</v>
      </c>
      <c r="K111" s="268">
        <v>0</v>
      </c>
      <c r="L111" s="268">
        <v>0</v>
      </c>
      <c r="M111" s="269">
        <v>0</v>
      </c>
    </row>
    <row r="112" spans="1:13" ht="12" customHeight="1" x14ac:dyDescent="0.25">
      <c r="A112" s="1"/>
      <c r="B112" s="1"/>
      <c r="C112" s="238" t="s">
        <v>5</v>
      </c>
      <c r="D112" s="234" t="s">
        <v>29</v>
      </c>
      <c r="E112" s="235" t="s">
        <v>30</v>
      </c>
      <c r="F112" s="238"/>
      <c r="G112" s="234" t="s">
        <v>152</v>
      </c>
      <c r="H112" s="243" t="s">
        <v>153</v>
      </c>
      <c r="I112" s="252" t="s">
        <v>220</v>
      </c>
      <c r="J112" s="264">
        <v>1</v>
      </c>
      <c r="K112" s="264">
        <v>1</v>
      </c>
      <c r="L112" s="264">
        <v>1</v>
      </c>
      <c r="M112" s="265">
        <v>1</v>
      </c>
    </row>
    <row r="113" spans="1:13" ht="12" customHeight="1" x14ac:dyDescent="0.25">
      <c r="A113" s="1"/>
      <c r="B113" s="1"/>
      <c r="C113" s="238" t="s">
        <v>5</v>
      </c>
      <c r="D113" s="234" t="s">
        <v>29</v>
      </c>
      <c r="E113" s="235" t="s">
        <v>30</v>
      </c>
      <c r="F113" s="238"/>
      <c r="G113" s="234" t="s">
        <v>152</v>
      </c>
      <c r="H113" s="243" t="s">
        <v>153</v>
      </c>
      <c r="I113" s="250" t="s">
        <v>221</v>
      </c>
      <c r="J113" s="264">
        <v>0</v>
      </c>
      <c r="K113" s="264">
        <v>40000000</v>
      </c>
      <c r="L113" s="264">
        <v>0</v>
      </c>
      <c r="M113" s="265">
        <v>0</v>
      </c>
    </row>
    <row r="114" spans="1:13" ht="12" customHeight="1" x14ac:dyDescent="0.25">
      <c r="A114" s="1"/>
      <c r="B114" s="1"/>
      <c r="C114" s="238" t="s">
        <v>5</v>
      </c>
      <c r="D114" s="234" t="s">
        <v>29</v>
      </c>
      <c r="E114" s="235" t="s">
        <v>30</v>
      </c>
      <c r="F114" s="238"/>
      <c r="G114" s="234" t="s">
        <v>152</v>
      </c>
      <c r="H114" s="243" t="s">
        <v>153</v>
      </c>
      <c r="I114" s="250" t="s">
        <v>222</v>
      </c>
      <c r="J114" s="266">
        <f>J113/J112</f>
        <v>0</v>
      </c>
      <c r="K114" s="266">
        <f t="shared" ref="K114:M114" si="41">K113/K112</f>
        <v>40000000</v>
      </c>
      <c r="L114" s="266">
        <f t="shared" si="41"/>
        <v>0</v>
      </c>
      <c r="M114" s="267">
        <f t="shared" si="41"/>
        <v>0</v>
      </c>
    </row>
    <row r="115" spans="1:13" ht="12" customHeight="1" x14ac:dyDescent="0.25">
      <c r="A115" s="1"/>
      <c r="B115" s="1"/>
      <c r="C115" s="238"/>
      <c r="D115" s="234"/>
      <c r="E115" s="235"/>
      <c r="F115" s="238"/>
      <c r="G115" s="234"/>
      <c r="H115" s="244" t="s">
        <v>223</v>
      </c>
      <c r="I115" s="251"/>
      <c r="J115" s="268">
        <v>0</v>
      </c>
      <c r="K115" s="268">
        <f>K114-J114</f>
        <v>40000000</v>
      </c>
      <c r="L115" s="268">
        <f t="shared" ref="L115:M115" si="42">L114-K114</f>
        <v>-40000000</v>
      </c>
      <c r="M115" s="269">
        <f t="shared" si="42"/>
        <v>0</v>
      </c>
    </row>
    <row r="116" spans="1:13" ht="12" customHeight="1" x14ac:dyDescent="0.25">
      <c r="A116" s="1"/>
      <c r="B116" s="1"/>
      <c r="C116" s="238" t="s">
        <v>5</v>
      </c>
      <c r="D116" s="234" t="s">
        <v>29</v>
      </c>
      <c r="E116" s="235" t="s">
        <v>30</v>
      </c>
      <c r="F116" s="238"/>
      <c r="G116" s="234" t="s">
        <v>152</v>
      </c>
      <c r="H116" s="243" t="s">
        <v>153</v>
      </c>
      <c r="I116" s="252" t="s">
        <v>224</v>
      </c>
      <c r="J116" s="264">
        <v>1</v>
      </c>
      <c r="K116" s="264">
        <v>1</v>
      </c>
      <c r="L116" s="264">
        <v>1</v>
      </c>
      <c r="M116" s="265">
        <v>1</v>
      </c>
    </row>
    <row r="117" spans="1:13" ht="12" customHeight="1" x14ac:dyDescent="0.25">
      <c r="A117" s="1"/>
      <c r="B117" s="1"/>
      <c r="C117" s="238" t="s">
        <v>5</v>
      </c>
      <c r="D117" s="234" t="s">
        <v>29</v>
      </c>
      <c r="E117" s="235" t="s">
        <v>30</v>
      </c>
      <c r="F117" s="238"/>
      <c r="G117" s="234" t="s">
        <v>152</v>
      </c>
      <c r="H117" s="243" t="s">
        <v>153</v>
      </c>
      <c r="I117" s="250" t="s">
        <v>225</v>
      </c>
      <c r="J117" s="264">
        <v>0</v>
      </c>
      <c r="K117" s="264">
        <v>0</v>
      </c>
      <c r="L117" s="264">
        <v>0</v>
      </c>
      <c r="M117" s="265">
        <v>0</v>
      </c>
    </row>
    <row r="118" spans="1:13" ht="12" customHeight="1" x14ac:dyDescent="0.25">
      <c r="A118" s="1"/>
      <c r="B118" s="1"/>
      <c r="C118" s="238" t="s">
        <v>5</v>
      </c>
      <c r="D118" s="234" t="s">
        <v>29</v>
      </c>
      <c r="E118" s="235" t="s">
        <v>30</v>
      </c>
      <c r="F118" s="238"/>
      <c r="G118" s="234" t="s">
        <v>152</v>
      </c>
      <c r="H118" s="243" t="s">
        <v>153</v>
      </c>
      <c r="I118" s="250" t="s">
        <v>226</v>
      </c>
      <c r="J118" s="266">
        <f>J117/J116</f>
        <v>0</v>
      </c>
      <c r="K118" s="266">
        <f t="shared" ref="K118:M118" si="43">K117/K116</f>
        <v>0</v>
      </c>
      <c r="L118" s="266">
        <f t="shared" si="43"/>
        <v>0</v>
      </c>
      <c r="M118" s="267">
        <f t="shared" si="43"/>
        <v>0</v>
      </c>
    </row>
    <row r="119" spans="1:13" ht="12" customHeight="1" x14ac:dyDescent="0.25">
      <c r="A119" s="1"/>
      <c r="B119" s="1"/>
      <c r="C119" s="238"/>
      <c r="D119" s="234"/>
      <c r="E119" s="235"/>
      <c r="F119" s="238"/>
      <c r="G119" s="234"/>
      <c r="H119" s="244" t="s">
        <v>227</v>
      </c>
      <c r="I119" s="251"/>
      <c r="J119" s="268">
        <v>0</v>
      </c>
      <c r="K119" s="268">
        <f>K118-J118</f>
        <v>0</v>
      </c>
      <c r="L119" s="268">
        <f t="shared" ref="L119:M119" si="44">L118-K118</f>
        <v>0</v>
      </c>
      <c r="M119" s="269">
        <f t="shared" si="44"/>
        <v>0</v>
      </c>
    </row>
    <row r="120" spans="1:13" ht="12" customHeight="1" x14ac:dyDescent="0.25">
      <c r="A120" s="1"/>
      <c r="B120" s="1"/>
      <c r="C120" s="238" t="s">
        <v>5</v>
      </c>
      <c r="D120" s="234" t="s">
        <v>29</v>
      </c>
      <c r="E120" s="235" t="s">
        <v>30</v>
      </c>
      <c r="F120" s="238"/>
      <c r="G120" s="234" t="s">
        <v>152</v>
      </c>
      <c r="H120" s="243" t="s">
        <v>153</v>
      </c>
      <c r="I120" s="252" t="s">
        <v>228</v>
      </c>
      <c r="J120" s="264">
        <v>1</v>
      </c>
      <c r="K120" s="264">
        <v>1</v>
      </c>
      <c r="L120" s="264">
        <v>1</v>
      </c>
      <c r="M120" s="265">
        <v>1</v>
      </c>
    </row>
    <row r="121" spans="1:13" ht="12" customHeight="1" x14ac:dyDescent="0.25">
      <c r="A121" s="1"/>
      <c r="B121" s="1"/>
      <c r="C121" s="238" t="s">
        <v>5</v>
      </c>
      <c r="D121" s="234" t="s">
        <v>29</v>
      </c>
      <c r="E121" s="235" t="s">
        <v>30</v>
      </c>
      <c r="F121" s="238"/>
      <c r="G121" s="234" t="s">
        <v>152</v>
      </c>
      <c r="H121" s="243" t="s">
        <v>153</v>
      </c>
      <c r="I121" s="250" t="s">
        <v>229</v>
      </c>
      <c r="J121" s="264">
        <v>0</v>
      </c>
      <c r="K121" s="264">
        <v>0</v>
      </c>
      <c r="L121" s="264">
        <v>0</v>
      </c>
      <c r="M121" s="265">
        <v>0</v>
      </c>
    </row>
    <row r="122" spans="1:13" ht="12" customHeight="1" x14ac:dyDescent="0.25">
      <c r="A122" s="1"/>
      <c r="B122" s="1"/>
      <c r="C122" s="238" t="s">
        <v>5</v>
      </c>
      <c r="D122" s="234" t="s">
        <v>29</v>
      </c>
      <c r="E122" s="235" t="s">
        <v>30</v>
      </c>
      <c r="F122" s="238"/>
      <c r="G122" s="234" t="s">
        <v>152</v>
      </c>
      <c r="H122" s="243" t="s">
        <v>153</v>
      </c>
      <c r="I122" s="250" t="s">
        <v>230</v>
      </c>
      <c r="J122" s="266">
        <f>J121/J120</f>
        <v>0</v>
      </c>
      <c r="K122" s="266">
        <f t="shared" ref="K122" si="45">K121/K120</f>
        <v>0</v>
      </c>
      <c r="L122" s="266">
        <f t="shared" ref="L122" si="46">L121/L120</f>
        <v>0</v>
      </c>
      <c r="M122" s="267">
        <f t="shared" ref="M122" si="47">M121/M120</f>
        <v>0</v>
      </c>
    </row>
    <row r="123" spans="1:13" ht="12" customHeight="1" x14ac:dyDescent="0.25">
      <c r="A123" s="1"/>
      <c r="B123" s="1"/>
      <c r="C123" s="238"/>
      <c r="D123" s="234"/>
      <c r="E123" s="235"/>
      <c r="F123" s="238"/>
      <c r="G123" s="234"/>
      <c r="H123" s="245" t="s">
        <v>231</v>
      </c>
      <c r="I123" s="253"/>
      <c r="J123" s="268">
        <v>0</v>
      </c>
      <c r="K123" s="268">
        <v>0</v>
      </c>
      <c r="L123" s="268">
        <v>0</v>
      </c>
      <c r="M123" s="269">
        <v>0</v>
      </c>
    </row>
    <row r="124" spans="1:13" ht="12" customHeight="1" x14ac:dyDescent="0.25">
      <c r="A124" s="1"/>
      <c r="B124" s="1"/>
      <c r="C124" s="238" t="s">
        <v>5</v>
      </c>
      <c r="D124" s="234" t="s">
        <v>29</v>
      </c>
      <c r="E124" s="235" t="s">
        <v>30</v>
      </c>
      <c r="F124" s="238"/>
      <c r="G124" s="234" t="s">
        <v>154</v>
      </c>
      <c r="H124" s="243" t="s">
        <v>155</v>
      </c>
      <c r="I124" s="252" t="s">
        <v>220</v>
      </c>
      <c r="J124" s="264">
        <v>20</v>
      </c>
      <c r="K124" s="264">
        <v>19</v>
      </c>
      <c r="L124" s="264">
        <v>31</v>
      </c>
      <c r="M124" s="265">
        <v>17</v>
      </c>
    </row>
    <row r="125" spans="1:13" ht="12" customHeight="1" x14ac:dyDescent="0.25">
      <c r="A125" s="1"/>
      <c r="B125" s="1"/>
      <c r="C125" s="238" t="s">
        <v>5</v>
      </c>
      <c r="D125" s="234" t="s">
        <v>29</v>
      </c>
      <c r="E125" s="235" t="s">
        <v>30</v>
      </c>
      <c r="F125" s="238"/>
      <c r="G125" s="234" t="s">
        <v>154</v>
      </c>
      <c r="H125" s="243" t="s">
        <v>155</v>
      </c>
      <c r="I125" s="250" t="s">
        <v>221</v>
      </c>
      <c r="J125" s="264">
        <v>3850000</v>
      </c>
      <c r="K125" s="264">
        <v>5032000</v>
      </c>
      <c r="L125" s="264">
        <v>77200000</v>
      </c>
      <c r="M125" s="265">
        <v>14900000</v>
      </c>
    </row>
    <row r="126" spans="1:13" ht="12" customHeight="1" x14ac:dyDescent="0.25">
      <c r="A126" s="1"/>
      <c r="B126" s="1"/>
      <c r="C126" s="238" t="s">
        <v>5</v>
      </c>
      <c r="D126" s="234" t="s">
        <v>29</v>
      </c>
      <c r="E126" s="235" t="s">
        <v>30</v>
      </c>
      <c r="F126" s="238"/>
      <c r="G126" s="234" t="s">
        <v>154</v>
      </c>
      <c r="H126" s="243" t="s">
        <v>155</v>
      </c>
      <c r="I126" s="250" t="s">
        <v>222</v>
      </c>
      <c r="J126" s="266">
        <f>J125/J124</f>
        <v>192500</v>
      </c>
      <c r="K126" s="266">
        <f t="shared" ref="K126:M126" si="48">K125/K124</f>
        <v>264842.10526315792</v>
      </c>
      <c r="L126" s="266">
        <f t="shared" si="48"/>
        <v>2490322.5806451612</v>
      </c>
      <c r="M126" s="267">
        <f t="shared" si="48"/>
        <v>876470.5882352941</v>
      </c>
    </row>
    <row r="127" spans="1:13" ht="12" customHeight="1" x14ac:dyDescent="0.25">
      <c r="A127" s="1"/>
      <c r="B127" s="1"/>
      <c r="C127" s="238"/>
      <c r="D127" s="234"/>
      <c r="E127" s="235"/>
      <c r="F127" s="238"/>
      <c r="G127" s="234"/>
      <c r="H127" s="244" t="s">
        <v>223</v>
      </c>
      <c r="I127" s="251"/>
      <c r="J127" s="268">
        <v>0</v>
      </c>
      <c r="K127" s="268">
        <f>K126-J127</f>
        <v>264842.10526315792</v>
      </c>
      <c r="L127" s="268">
        <f t="shared" ref="L127:M127" si="49">L126-K127</f>
        <v>2225480.4753820035</v>
      </c>
      <c r="M127" s="269">
        <f t="shared" si="49"/>
        <v>-1349009.8871467095</v>
      </c>
    </row>
    <row r="128" spans="1:13" ht="12" customHeight="1" x14ac:dyDescent="0.25">
      <c r="A128" s="1"/>
      <c r="B128" s="1"/>
      <c r="C128" s="238" t="s">
        <v>5</v>
      </c>
      <c r="D128" s="234" t="s">
        <v>29</v>
      </c>
      <c r="E128" s="235" t="s">
        <v>30</v>
      </c>
      <c r="F128" s="238"/>
      <c r="G128" s="234" t="s">
        <v>154</v>
      </c>
      <c r="H128" s="243" t="s">
        <v>155</v>
      </c>
      <c r="I128" s="252" t="s">
        <v>224</v>
      </c>
      <c r="J128" s="264">
        <v>20</v>
      </c>
      <c r="K128" s="264">
        <v>19</v>
      </c>
      <c r="L128" s="264">
        <v>30</v>
      </c>
      <c r="M128" s="265">
        <v>19</v>
      </c>
    </row>
    <row r="129" spans="1:13" ht="12" customHeight="1" x14ac:dyDescent="0.25">
      <c r="A129" s="1"/>
      <c r="B129" s="1"/>
      <c r="C129" s="238" t="s">
        <v>5</v>
      </c>
      <c r="D129" s="234" t="s">
        <v>29</v>
      </c>
      <c r="E129" s="235" t="s">
        <v>30</v>
      </c>
      <c r="F129" s="238"/>
      <c r="G129" s="234" t="s">
        <v>154</v>
      </c>
      <c r="H129" s="243" t="s">
        <v>155</v>
      </c>
      <c r="I129" s="250" t="s">
        <v>225</v>
      </c>
      <c r="J129" s="264">
        <v>3600000</v>
      </c>
      <c r="K129" s="264">
        <v>3432000</v>
      </c>
      <c r="L129" s="264">
        <v>35200000</v>
      </c>
      <c r="M129" s="265">
        <f>6430000+29000000</f>
        <v>35430000</v>
      </c>
    </row>
    <row r="130" spans="1:13" ht="12" customHeight="1" x14ac:dyDescent="0.25">
      <c r="A130" s="1"/>
      <c r="B130" s="1"/>
      <c r="C130" s="238" t="s">
        <v>5</v>
      </c>
      <c r="D130" s="234" t="s">
        <v>29</v>
      </c>
      <c r="E130" s="235" t="s">
        <v>30</v>
      </c>
      <c r="F130" s="238"/>
      <c r="G130" s="234" t="s">
        <v>154</v>
      </c>
      <c r="H130" s="243" t="s">
        <v>155</v>
      </c>
      <c r="I130" s="250" t="s">
        <v>226</v>
      </c>
      <c r="J130" s="266">
        <f>J129/J128</f>
        <v>180000</v>
      </c>
      <c r="K130" s="266">
        <f t="shared" ref="K130:M130" si="50">K129/K128</f>
        <v>180631.57894736843</v>
      </c>
      <c r="L130" s="266">
        <f t="shared" si="50"/>
        <v>1173333.3333333333</v>
      </c>
      <c r="M130" s="267">
        <f t="shared" si="50"/>
        <v>1864736.8421052631</v>
      </c>
    </row>
    <row r="131" spans="1:13" ht="12" customHeight="1" x14ac:dyDescent="0.25">
      <c r="A131" s="1"/>
      <c r="B131" s="1"/>
      <c r="C131" s="238"/>
      <c r="D131" s="234"/>
      <c r="E131" s="235"/>
      <c r="F131" s="238"/>
      <c r="G131" s="234"/>
      <c r="H131" s="244" t="s">
        <v>227</v>
      </c>
      <c r="I131" s="251"/>
      <c r="J131" s="268">
        <v>0</v>
      </c>
      <c r="K131" s="268">
        <f>K130-J130</f>
        <v>631.57894736842718</v>
      </c>
      <c r="L131" s="268">
        <f t="shared" ref="L131:M131" si="51">L130-K130</f>
        <v>992701.75438596483</v>
      </c>
      <c r="M131" s="269">
        <f t="shared" si="51"/>
        <v>691403.50877192989</v>
      </c>
    </row>
    <row r="132" spans="1:13" ht="12" customHeight="1" x14ac:dyDescent="0.25">
      <c r="A132" s="1"/>
      <c r="B132" s="1"/>
      <c r="C132" s="238" t="s">
        <v>5</v>
      </c>
      <c r="D132" s="234" t="s">
        <v>29</v>
      </c>
      <c r="E132" s="235" t="s">
        <v>30</v>
      </c>
      <c r="F132" s="238"/>
      <c r="G132" s="234" t="s">
        <v>154</v>
      </c>
      <c r="H132" s="243" t="s">
        <v>155</v>
      </c>
      <c r="I132" s="252" t="s">
        <v>228</v>
      </c>
      <c r="J132" s="264">
        <v>8</v>
      </c>
      <c r="K132" s="264">
        <v>6</v>
      </c>
      <c r="L132" s="264">
        <v>9</v>
      </c>
      <c r="M132" s="265">
        <v>9</v>
      </c>
    </row>
    <row r="133" spans="1:13" ht="12" customHeight="1" x14ac:dyDescent="0.25">
      <c r="A133" s="1"/>
      <c r="B133" s="1"/>
      <c r="C133" s="238" t="s">
        <v>5</v>
      </c>
      <c r="D133" s="234" t="s">
        <v>29</v>
      </c>
      <c r="E133" s="235" t="s">
        <v>30</v>
      </c>
      <c r="F133" s="238"/>
      <c r="G133" s="234" t="s">
        <v>154</v>
      </c>
      <c r="H133" s="243" t="s">
        <v>155</v>
      </c>
      <c r="I133" s="250" t="s">
        <v>229</v>
      </c>
      <c r="J133" s="264">
        <v>3381714</v>
      </c>
      <c r="K133" s="264">
        <v>3379528</v>
      </c>
      <c r="L133" s="264">
        <v>3563935</v>
      </c>
      <c r="M133" s="265">
        <v>27258998</v>
      </c>
    </row>
    <row r="134" spans="1:13" ht="12" customHeight="1" x14ac:dyDescent="0.25">
      <c r="A134" s="1"/>
      <c r="B134" s="1"/>
      <c r="C134" s="238" t="s">
        <v>5</v>
      </c>
      <c r="D134" s="234" t="s">
        <v>29</v>
      </c>
      <c r="E134" s="235" t="s">
        <v>30</v>
      </c>
      <c r="F134" s="238"/>
      <c r="G134" s="234" t="s">
        <v>154</v>
      </c>
      <c r="H134" s="243" t="s">
        <v>155</v>
      </c>
      <c r="I134" s="250" t="s">
        <v>230</v>
      </c>
      <c r="J134" s="266">
        <f>J133/J132</f>
        <v>422714.25</v>
      </c>
      <c r="K134" s="266">
        <f t="shared" ref="K134:M134" si="52">K133/K132</f>
        <v>563254.66666666663</v>
      </c>
      <c r="L134" s="266">
        <f t="shared" si="52"/>
        <v>395992.77777777775</v>
      </c>
      <c r="M134" s="267">
        <f t="shared" si="52"/>
        <v>3028777.5555555555</v>
      </c>
    </row>
    <row r="135" spans="1:13" ht="15.75" thickBot="1" x14ac:dyDescent="0.3">
      <c r="A135" s="1"/>
      <c r="B135" s="1"/>
      <c r="C135" s="239"/>
      <c r="D135" s="240"/>
      <c r="E135" s="246"/>
      <c r="F135" s="239"/>
      <c r="G135" s="240"/>
      <c r="H135" s="247" t="s">
        <v>231</v>
      </c>
      <c r="I135" s="254"/>
      <c r="J135" s="270">
        <v>0</v>
      </c>
      <c r="K135" s="270">
        <f>K134-J134</f>
        <v>140540.41666666663</v>
      </c>
      <c r="L135" s="270">
        <f t="shared" ref="L135:M135" si="53">L134-K134</f>
        <v>-167261.88888888888</v>
      </c>
      <c r="M135" s="271">
        <f t="shared" si="53"/>
        <v>2632784.777777778</v>
      </c>
    </row>
    <row r="136" spans="1:13" x14ac:dyDescent="0.25">
      <c r="A136" s="1"/>
      <c r="B136" s="363"/>
      <c r="C136" s="363"/>
      <c r="D136" s="363"/>
      <c r="E136" s="1"/>
      <c r="F136" s="1"/>
      <c r="G136" s="1"/>
      <c r="H136" s="1"/>
      <c r="I136" s="131"/>
      <c r="J136" s="27"/>
      <c r="K136" s="27"/>
      <c r="L136" s="27"/>
      <c r="M136" s="27"/>
    </row>
    <row r="137" spans="1:13" ht="23.25" customHeight="1" x14ac:dyDescent="0.25">
      <c r="A137" s="1"/>
      <c r="B137" s="1"/>
      <c r="C137" s="1"/>
      <c r="D137" s="1"/>
      <c r="E137" s="365" t="s">
        <v>98</v>
      </c>
      <c r="F137" s="21" t="s">
        <v>62</v>
      </c>
      <c r="G137" s="362"/>
      <c r="H137" s="362"/>
      <c r="I137" s="422" t="s">
        <v>61</v>
      </c>
      <c r="J137" s="232" t="s">
        <v>62</v>
      </c>
      <c r="K137" s="355"/>
      <c r="L137" s="355"/>
      <c r="M137" s="27"/>
    </row>
    <row r="138" spans="1:13" ht="23.25" customHeight="1" x14ac:dyDescent="0.25">
      <c r="A138" s="1"/>
      <c r="B138" s="1"/>
      <c r="C138" s="1"/>
      <c r="D138" s="1"/>
      <c r="E138" s="365"/>
      <c r="F138" s="21" t="s">
        <v>63</v>
      </c>
      <c r="G138" s="362"/>
      <c r="H138" s="362"/>
      <c r="I138" s="422"/>
      <c r="J138" s="232" t="s">
        <v>63</v>
      </c>
      <c r="K138" s="355"/>
      <c r="L138" s="355"/>
      <c r="M138" s="27"/>
    </row>
    <row r="139" spans="1:13" ht="23.25" customHeight="1" x14ac:dyDescent="0.25">
      <c r="A139" s="1"/>
      <c r="B139" s="1"/>
      <c r="C139" s="1"/>
      <c r="D139" s="1"/>
      <c r="E139" s="365"/>
      <c r="F139" s="21" t="s">
        <v>64</v>
      </c>
      <c r="G139" s="362"/>
      <c r="H139" s="362"/>
      <c r="I139" s="422"/>
      <c r="J139" s="232" t="s">
        <v>64</v>
      </c>
      <c r="K139" s="355"/>
      <c r="L139" s="355"/>
      <c r="M139" s="27"/>
    </row>
    <row r="140" spans="1:13" x14ac:dyDescent="0.25">
      <c r="A140" s="1"/>
      <c r="B140" s="1"/>
      <c r="C140" s="363"/>
      <c r="D140" s="363"/>
      <c r="E140" s="1"/>
      <c r="F140" s="1"/>
      <c r="G140" s="1"/>
      <c r="H140" s="1"/>
      <c r="I140" s="131"/>
      <c r="J140" s="27"/>
      <c r="K140" s="27"/>
      <c r="L140" s="27"/>
      <c r="M140" s="27"/>
    </row>
  </sheetData>
  <mergeCells count="12">
    <mergeCell ref="C140:D140"/>
    <mergeCell ref="C2:M2"/>
    <mergeCell ref="A3:B3"/>
    <mergeCell ref="B136:D136"/>
    <mergeCell ref="E137:E139"/>
    <mergeCell ref="G137:H137"/>
    <mergeCell ref="I137:I139"/>
    <mergeCell ref="K137:L137"/>
    <mergeCell ref="G138:H138"/>
    <mergeCell ref="K138:L138"/>
    <mergeCell ref="G139:H139"/>
    <mergeCell ref="K139:L139"/>
  </mergeCells>
  <pageMargins left="0.23" right="0.17" top="0.16" bottom="0.46" header="0.13" footer="0.23"/>
  <pageSetup paperSize="9" scale="9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47"/>
  <sheetViews>
    <sheetView topLeftCell="A10" zoomScale="140" zoomScaleNormal="140" workbookViewId="0">
      <selection activeCell="L17" sqref="L17"/>
    </sheetView>
  </sheetViews>
  <sheetFormatPr defaultColWidth="8.85546875" defaultRowHeight="12" x14ac:dyDescent="0.2"/>
  <cols>
    <col min="1" max="1" width="3.28515625" style="143" customWidth="1"/>
    <col min="2" max="2" width="16" style="143" customWidth="1"/>
    <col min="3" max="3" width="47.28515625" style="143" customWidth="1"/>
    <col min="4" max="4" width="9.28515625" style="143" customWidth="1"/>
    <col min="5" max="5" width="14.140625" style="153" customWidth="1"/>
    <col min="6" max="11" width="11" style="143" customWidth="1"/>
    <col min="12" max="16384" width="8.85546875" style="143"/>
  </cols>
  <sheetData>
    <row r="1" spans="1:11" x14ac:dyDescent="0.2">
      <c r="A1" s="142"/>
      <c r="B1" s="136"/>
      <c r="C1" s="142"/>
      <c r="D1" s="142"/>
      <c r="E1" s="151"/>
      <c r="F1" s="142"/>
      <c r="G1" s="142"/>
      <c r="H1" s="142"/>
      <c r="I1" s="142"/>
      <c r="J1" s="142"/>
      <c r="K1" s="142"/>
    </row>
    <row r="2" spans="1:11" x14ac:dyDescent="0.2">
      <c r="A2" s="142"/>
      <c r="B2" s="432" t="s">
        <v>232</v>
      </c>
      <c r="C2" s="432"/>
      <c r="D2" s="432"/>
      <c r="E2" s="432"/>
      <c r="F2" s="432"/>
      <c r="G2" s="432"/>
      <c r="H2" s="432"/>
      <c r="I2" s="432"/>
      <c r="J2" s="432"/>
      <c r="K2" s="432"/>
    </row>
    <row r="3" spans="1:11" ht="12.75" thickBot="1" x14ac:dyDescent="0.25">
      <c r="A3" s="142"/>
      <c r="B3" s="433" t="s">
        <v>272</v>
      </c>
      <c r="C3" s="433"/>
      <c r="D3" s="433"/>
      <c r="E3" s="433"/>
      <c r="F3" s="433"/>
      <c r="G3" s="142"/>
      <c r="H3" s="142"/>
      <c r="I3" s="142"/>
      <c r="J3" s="142"/>
      <c r="K3" s="142"/>
    </row>
    <row r="4" spans="1:11" x14ac:dyDescent="0.2">
      <c r="A4" s="136"/>
      <c r="B4" s="144" t="s">
        <v>2</v>
      </c>
      <c r="C4" s="424" t="s">
        <v>121</v>
      </c>
      <c r="D4" s="424"/>
      <c r="E4" s="425" t="s">
        <v>233</v>
      </c>
      <c r="F4" s="425"/>
      <c r="G4" s="426" t="s">
        <v>5</v>
      </c>
      <c r="H4" s="426"/>
      <c r="I4" s="426"/>
      <c r="J4" s="426"/>
      <c r="K4" s="426"/>
    </row>
    <row r="5" spans="1:11" ht="25.5" customHeight="1" thickBot="1" x14ac:dyDescent="0.25">
      <c r="A5" s="142"/>
      <c r="B5" s="145" t="s">
        <v>234</v>
      </c>
      <c r="C5" s="427" t="s">
        <v>30</v>
      </c>
      <c r="D5" s="427"/>
      <c r="E5" s="428" t="s">
        <v>27</v>
      </c>
      <c r="F5" s="428"/>
      <c r="G5" s="429" t="s">
        <v>29</v>
      </c>
      <c r="H5" s="429"/>
      <c r="I5" s="429"/>
      <c r="J5" s="429"/>
      <c r="K5" s="429"/>
    </row>
    <row r="6" spans="1:11" ht="24" x14ac:dyDescent="0.2">
      <c r="A6" s="142"/>
      <c r="B6" s="146" t="s">
        <v>235</v>
      </c>
      <c r="C6" s="430" t="s">
        <v>236</v>
      </c>
      <c r="D6" s="430"/>
      <c r="E6" s="430"/>
      <c r="F6" s="430"/>
      <c r="G6" s="430"/>
      <c r="H6" s="430"/>
      <c r="I6" s="430"/>
      <c r="J6" s="430"/>
      <c r="K6" s="430"/>
    </row>
    <row r="7" spans="1:11" s="133" customFormat="1" ht="11.25" x14ac:dyDescent="0.2">
      <c r="A7" s="131"/>
      <c r="B7" s="448" t="s">
        <v>237</v>
      </c>
      <c r="C7" s="448"/>
      <c r="D7" s="449" t="s">
        <v>238</v>
      </c>
      <c r="E7" s="449"/>
      <c r="F7" s="449"/>
      <c r="G7" s="449"/>
      <c r="H7" s="449"/>
      <c r="I7" s="449"/>
      <c r="J7" s="449"/>
      <c r="K7" s="449"/>
    </row>
    <row r="8" spans="1:11" s="133" customFormat="1" ht="52.5" x14ac:dyDescent="0.2">
      <c r="A8" s="131"/>
      <c r="B8" s="255" t="s">
        <v>239</v>
      </c>
      <c r="C8" s="256" t="s">
        <v>240</v>
      </c>
      <c r="D8" s="257" t="s">
        <v>241</v>
      </c>
      <c r="E8" s="257" t="s">
        <v>242</v>
      </c>
      <c r="F8" s="257" t="s">
        <v>243</v>
      </c>
      <c r="G8" s="258" t="s">
        <v>269</v>
      </c>
      <c r="H8" s="258" t="s">
        <v>270</v>
      </c>
      <c r="I8" s="258" t="s">
        <v>275</v>
      </c>
      <c r="J8" s="257" t="s">
        <v>244</v>
      </c>
      <c r="K8" s="259" t="s">
        <v>245</v>
      </c>
    </row>
    <row r="9" spans="1:11" x14ac:dyDescent="0.2">
      <c r="A9" s="142"/>
      <c r="B9" s="162" t="s">
        <v>5</v>
      </c>
      <c r="C9" s="163" t="s">
        <v>246</v>
      </c>
      <c r="D9" s="155"/>
      <c r="E9" s="154" t="s">
        <v>276</v>
      </c>
      <c r="F9" s="226">
        <v>4</v>
      </c>
      <c r="G9" s="227">
        <v>4</v>
      </c>
      <c r="H9" s="227">
        <v>4</v>
      </c>
      <c r="I9" s="227">
        <v>3</v>
      </c>
      <c r="J9" s="227">
        <f>H9-I9</f>
        <v>1</v>
      </c>
      <c r="K9" s="228">
        <f>I9/H9*100</f>
        <v>75</v>
      </c>
    </row>
    <row r="10" spans="1:11" x14ac:dyDescent="0.2">
      <c r="A10" s="142"/>
      <c r="B10" s="162" t="s">
        <v>5</v>
      </c>
      <c r="C10" s="163" t="s">
        <v>247</v>
      </c>
      <c r="D10" s="155"/>
      <c r="E10" s="154" t="s">
        <v>276</v>
      </c>
      <c r="F10" s="226">
        <v>1</v>
      </c>
      <c r="G10" s="227">
        <v>1.1000000000000001</v>
      </c>
      <c r="H10" s="227">
        <v>1.1000000000000001</v>
      </c>
      <c r="I10" s="227">
        <v>0.8</v>
      </c>
      <c r="J10" s="227">
        <f>H10-I10</f>
        <v>0.30000000000000004</v>
      </c>
      <c r="K10" s="228">
        <f>I10/H10*100</f>
        <v>72.727272727272734</v>
      </c>
    </row>
    <row r="11" spans="1:11" ht="12.75" customHeight="1" x14ac:dyDescent="0.2">
      <c r="A11" s="142"/>
      <c r="B11" s="434" t="s">
        <v>248</v>
      </c>
      <c r="C11" s="434"/>
      <c r="D11" s="431"/>
      <c r="E11" s="431"/>
      <c r="F11" s="431"/>
      <c r="G11" s="431"/>
      <c r="H11" s="431"/>
      <c r="I11" s="431"/>
      <c r="J11" s="431"/>
      <c r="K11" s="431"/>
    </row>
    <row r="12" spans="1:11" x14ac:dyDescent="0.2">
      <c r="A12" s="142"/>
      <c r="B12" s="164" t="s">
        <v>249</v>
      </c>
      <c r="C12" s="423" t="s">
        <v>250</v>
      </c>
      <c r="D12" s="423"/>
      <c r="E12" s="423"/>
      <c r="F12" s="423"/>
      <c r="G12" s="423"/>
      <c r="H12" s="423"/>
      <c r="I12" s="423"/>
      <c r="J12" s="423"/>
      <c r="K12" s="423"/>
    </row>
    <row r="13" spans="1:11" x14ac:dyDescent="0.2">
      <c r="A13" s="142"/>
      <c r="B13" s="165" t="s">
        <v>5</v>
      </c>
      <c r="C13" s="166" t="s">
        <v>251</v>
      </c>
      <c r="D13" s="167"/>
      <c r="E13" s="155" t="s">
        <v>276</v>
      </c>
      <c r="F13" s="226">
        <v>6.8</v>
      </c>
      <c r="G13" s="227">
        <v>20.5</v>
      </c>
      <c r="H13" s="227">
        <v>20.5</v>
      </c>
      <c r="I13" s="227">
        <v>10.58</v>
      </c>
      <c r="J13" s="227">
        <f>H13-I13</f>
        <v>9.92</v>
      </c>
      <c r="K13" s="228">
        <f>I13/H13*100</f>
        <v>51.609756097560975</v>
      </c>
    </row>
    <row r="14" spans="1:11" x14ac:dyDescent="0.2">
      <c r="A14" s="142"/>
      <c r="B14" s="165" t="s">
        <v>5</v>
      </c>
      <c r="C14" s="166" t="s">
        <v>252</v>
      </c>
      <c r="D14" s="167" t="s">
        <v>253</v>
      </c>
      <c r="E14" s="155" t="s">
        <v>276</v>
      </c>
      <c r="F14" s="226">
        <v>10</v>
      </c>
      <c r="G14" s="227">
        <v>12</v>
      </c>
      <c r="H14" s="227">
        <v>12</v>
      </c>
      <c r="I14" s="227">
        <v>8</v>
      </c>
      <c r="J14" s="227">
        <f>H14-I14</f>
        <v>4</v>
      </c>
      <c r="K14" s="228">
        <f>I14/H14*100</f>
        <v>66.666666666666657</v>
      </c>
    </row>
    <row r="15" spans="1:11" x14ac:dyDescent="0.2">
      <c r="A15" s="142"/>
      <c r="B15" s="434" t="s">
        <v>254</v>
      </c>
      <c r="C15" s="434"/>
      <c r="D15" s="450"/>
      <c r="E15" s="450"/>
      <c r="F15" s="450"/>
      <c r="G15" s="450"/>
      <c r="H15" s="450"/>
      <c r="I15" s="450"/>
      <c r="J15" s="450"/>
      <c r="K15" s="450"/>
    </row>
    <row r="16" spans="1:11" x14ac:dyDescent="0.2">
      <c r="A16" s="142"/>
      <c r="B16" s="164" t="s">
        <v>255</v>
      </c>
      <c r="C16" s="168" t="s">
        <v>256</v>
      </c>
      <c r="D16" s="431"/>
      <c r="E16" s="431"/>
      <c r="F16" s="431"/>
      <c r="G16" s="431"/>
      <c r="H16" s="431"/>
      <c r="I16" s="431"/>
      <c r="J16" s="431"/>
      <c r="K16" s="431"/>
    </row>
    <row r="17" spans="1:11" x14ac:dyDescent="0.2">
      <c r="A17" s="142"/>
      <c r="B17" s="169" t="s">
        <v>141</v>
      </c>
      <c r="C17" s="170" t="s">
        <v>142</v>
      </c>
      <c r="D17" s="161"/>
      <c r="E17" s="156" t="s">
        <v>279</v>
      </c>
      <c r="F17" s="157">
        <v>243756</v>
      </c>
      <c r="G17" s="158">
        <v>348071</v>
      </c>
      <c r="H17" s="158">
        <v>348071</v>
      </c>
      <c r="I17" s="158">
        <v>179444</v>
      </c>
      <c r="J17" s="158">
        <f>H17+-I17</f>
        <v>168627</v>
      </c>
      <c r="K17" s="159">
        <f>I17/H17*100</f>
        <v>51.553849645618278</v>
      </c>
    </row>
    <row r="18" spans="1:11" x14ac:dyDescent="0.2">
      <c r="A18" s="142"/>
      <c r="B18" s="169"/>
      <c r="C18" s="170"/>
      <c r="D18" s="161"/>
      <c r="E18" s="156" t="s">
        <v>257</v>
      </c>
      <c r="F18" s="157">
        <v>350388939.06</v>
      </c>
      <c r="G18" s="158">
        <v>423420000</v>
      </c>
      <c r="H18" s="158">
        <v>423420000</v>
      </c>
      <c r="I18" s="158">
        <v>235293711</v>
      </c>
      <c r="J18" s="158">
        <f t="shared" ref="J18:J30" si="0">H18+-I18</f>
        <v>188126289</v>
      </c>
      <c r="K18" s="159">
        <f t="shared" ref="K18:K30" si="1">I18/H18*100</f>
        <v>55.569815077228277</v>
      </c>
    </row>
    <row r="19" spans="1:11" x14ac:dyDescent="0.2">
      <c r="A19" s="142"/>
      <c r="B19" s="169" t="s">
        <v>154</v>
      </c>
      <c r="C19" s="170" t="s">
        <v>258</v>
      </c>
      <c r="D19" s="161"/>
      <c r="E19" s="156" t="s">
        <v>278</v>
      </c>
      <c r="F19" s="157">
        <v>9</v>
      </c>
      <c r="G19" s="158">
        <v>17</v>
      </c>
      <c r="H19" s="158">
        <v>19</v>
      </c>
      <c r="I19" s="158">
        <v>9</v>
      </c>
      <c r="J19" s="158">
        <f t="shared" si="0"/>
        <v>10</v>
      </c>
      <c r="K19" s="159">
        <f t="shared" si="1"/>
        <v>47.368421052631575</v>
      </c>
    </row>
    <row r="20" spans="1:11" x14ac:dyDescent="0.2">
      <c r="A20" s="142"/>
      <c r="B20" s="169"/>
      <c r="C20" s="170"/>
      <c r="D20" s="161"/>
      <c r="E20" s="156" t="s">
        <v>257</v>
      </c>
      <c r="F20" s="157">
        <v>3563935</v>
      </c>
      <c r="G20" s="158">
        <v>14900000</v>
      </c>
      <c r="H20" s="158">
        <f>6430000+29000000</f>
        <v>35430000</v>
      </c>
      <c r="I20" s="158">
        <v>27258998</v>
      </c>
      <c r="J20" s="158">
        <f t="shared" si="0"/>
        <v>8171002</v>
      </c>
      <c r="K20" s="159">
        <f t="shared" si="1"/>
        <v>76.937617837990402</v>
      </c>
    </row>
    <row r="21" spans="1:11" x14ac:dyDescent="0.2">
      <c r="A21" s="142"/>
      <c r="B21" s="169" t="s">
        <v>267</v>
      </c>
      <c r="C21" s="170" t="s">
        <v>271</v>
      </c>
      <c r="D21" s="161"/>
      <c r="E21" s="156" t="s">
        <v>278</v>
      </c>
      <c r="F21" s="157">
        <v>0</v>
      </c>
      <c r="G21" s="158">
        <v>50</v>
      </c>
      <c r="H21" s="158">
        <v>50</v>
      </c>
      <c r="I21" s="158">
        <v>0</v>
      </c>
      <c r="J21" s="158">
        <v>0</v>
      </c>
      <c r="K21" s="159">
        <v>0</v>
      </c>
    </row>
    <row r="22" spans="1:11" x14ac:dyDescent="0.2">
      <c r="A22" s="142"/>
      <c r="B22" s="169"/>
      <c r="C22" s="170"/>
      <c r="D22" s="161"/>
      <c r="E22" s="156" t="s">
        <v>257</v>
      </c>
      <c r="F22" s="157">
        <v>0</v>
      </c>
      <c r="G22" s="158">
        <v>700000</v>
      </c>
      <c r="H22" s="158">
        <v>700000</v>
      </c>
      <c r="I22" s="158">
        <v>0</v>
      </c>
      <c r="J22" s="158">
        <f t="shared" si="0"/>
        <v>700000</v>
      </c>
      <c r="K22" s="159">
        <f t="shared" si="1"/>
        <v>0</v>
      </c>
    </row>
    <row r="23" spans="1:11" x14ac:dyDescent="0.2">
      <c r="A23" s="142"/>
      <c r="B23" s="169" t="s">
        <v>150</v>
      </c>
      <c r="C23" s="170" t="s">
        <v>259</v>
      </c>
      <c r="D23" s="161"/>
      <c r="E23" s="156" t="s">
        <v>202</v>
      </c>
      <c r="F23" s="157">
        <v>1</v>
      </c>
      <c r="G23" s="158">
        <v>1</v>
      </c>
      <c r="H23" s="158">
        <v>1</v>
      </c>
      <c r="I23" s="158">
        <v>1</v>
      </c>
      <c r="J23" s="158">
        <v>1</v>
      </c>
      <c r="K23" s="159">
        <f t="shared" si="1"/>
        <v>100</v>
      </c>
    </row>
    <row r="24" spans="1:11" x14ac:dyDescent="0.2">
      <c r="A24" s="142"/>
      <c r="B24" s="169"/>
      <c r="C24" s="170"/>
      <c r="D24" s="161"/>
      <c r="E24" s="156" t="s">
        <v>257</v>
      </c>
      <c r="F24" s="157">
        <v>8203504</v>
      </c>
      <c r="G24" s="158">
        <v>0</v>
      </c>
      <c r="H24" s="158">
        <v>8470000</v>
      </c>
      <c r="I24" s="158">
        <v>2160739</v>
      </c>
      <c r="J24" s="158">
        <f t="shared" si="0"/>
        <v>6309261</v>
      </c>
      <c r="K24" s="159">
        <f t="shared" si="1"/>
        <v>25.510495867768597</v>
      </c>
    </row>
    <row r="25" spans="1:11" x14ac:dyDescent="0.2">
      <c r="A25" s="142"/>
      <c r="B25" s="169" t="s">
        <v>156</v>
      </c>
      <c r="C25" s="170" t="s">
        <v>157</v>
      </c>
      <c r="D25" s="161"/>
      <c r="E25" s="156" t="s">
        <v>202</v>
      </c>
      <c r="F25" s="157">
        <v>1</v>
      </c>
      <c r="G25" s="158">
        <v>1</v>
      </c>
      <c r="H25" s="158">
        <v>1</v>
      </c>
      <c r="I25" s="158">
        <v>1</v>
      </c>
      <c r="J25" s="158">
        <v>1</v>
      </c>
      <c r="K25" s="159">
        <f t="shared" si="1"/>
        <v>100</v>
      </c>
    </row>
    <row r="26" spans="1:11" x14ac:dyDescent="0.2">
      <c r="A26" s="142"/>
      <c r="B26" s="169"/>
      <c r="C26" s="170"/>
      <c r="D26" s="161"/>
      <c r="E26" s="156" t="s">
        <v>257</v>
      </c>
      <c r="F26" s="157">
        <v>55109000</v>
      </c>
      <c r="G26" s="158">
        <v>0</v>
      </c>
      <c r="H26" s="158">
        <v>0</v>
      </c>
      <c r="I26" s="158">
        <v>17590000</v>
      </c>
      <c r="J26" s="158">
        <f t="shared" si="0"/>
        <v>-17590000</v>
      </c>
      <c r="K26" s="159" t="e">
        <f>I26/H26*100</f>
        <v>#DIV/0!</v>
      </c>
    </row>
    <row r="27" spans="1:11" x14ac:dyDescent="0.2">
      <c r="A27" s="142"/>
      <c r="B27" s="169" t="s">
        <v>158</v>
      </c>
      <c r="C27" s="170" t="s">
        <v>159</v>
      </c>
      <c r="D27" s="161"/>
      <c r="E27" s="156" t="s">
        <v>202</v>
      </c>
      <c r="F27" s="157">
        <v>1</v>
      </c>
      <c r="G27" s="158">
        <v>1</v>
      </c>
      <c r="H27" s="158">
        <v>1</v>
      </c>
      <c r="I27" s="158">
        <v>1</v>
      </c>
      <c r="J27" s="158">
        <v>1</v>
      </c>
      <c r="K27" s="159">
        <f t="shared" ref="K27" si="2">I27/H27*100</f>
        <v>100</v>
      </c>
    </row>
    <row r="28" spans="1:11" x14ac:dyDescent="0.2">
      <c r="A28" s="142"/>
      <c r="B28" s="169"/>
      <c r="C28" s="170"/>
      <c r="D28" s="161"/>
      <c r="E28" s="156" t="s">
        <v>257</v>
      </c>
      <c r="F28" s="157">
        <v>92826520</v>
      </c>
      <c r="G28" s="158">
        <v>100000000</v>
      </c>
      <c r="H28" s="158">
        <v>100000000</v>
      </c>
      <c r="I28" s="158">
        <v>7467570</v>
      </c>
      <c r="J28" s="158">
        <f t="shared" si="0"/>
        <v>92532430</v>
      </c>
      <c r="K28" s="159">
        <f>I28/H28*100</f>
        <v>7.4675699999999994</v>
      </c>
    </row>
    <row r="29" spans="1:11" x14ac:dyDescent="0.2">
      <c r="A29" s="142"/>
      <c r="B29" s="169" t="s">
        <v>160</v>
      </c>
      <c r="C29" s="170" t="s">
        <v>274</v>
      </c>
      <c r="D29" s="161"/>
      <c r="E29" s="156" t="s">
        <v>202</v>
      </c>
      <c r="F29" s="157">
        <v>1</v>
      </c>
      <c r="G29" s="158">
        <v>1</v>
      </c>
      <c r="H29" s="158">
        <v>1</v>
      </c>
      <c r="I29" s="158">
        <v>1</v>
      </c>
      <c r="J29" s="158">
        <v>1</v>
      </c>
      <c r="K29" s="159">
        <f>I29/H29*100</f>
        <v>100</v>
      </c>
    </row>
    <row r="30" spans="1:11" x14ac:dyDescent="0.2">
      <c r="A30" s="142"/>
      <c r="B30" s="169"/>
      <c r="C30" s="170"/>
      <c r="D30" s="161"/>
      <c r="E30" s="156" t="s">
        <v>257</v>
      </c>
      <c r="F30" s="157">
        <v>40380900</v>
      </c>
      <c r="G30" s="158">
        <v>0</v>
      </c>
      <c r="H30" s="158">
        <v>0</v>
      </c>
      <c r="I30" s="158">
        <v>25488100</v>
      </c>
      <c r="J30" s="158">
        <f t="shared" si="0"/>
        <v>-25488100</v>
      </c>
      <c r="K30" s="159" t="e">
        <f t="shared" si="1"/>
        <v>#DIV/0!</v>
      </c>
    </row>
    <row r="31" spans="1:11" ht="12.75" customHeight="1" x14ac:dyDescent="0.2">
      <c r="A31" s="142"/>
      <c r="B31" s="434" t="s">
        <v>248</v>
      </c>
      <c r="C31" s="434"/>
      <c r="D31" s="431"/>
      <c r="E31" s="431"/>
      <c r="F31" s="431"/>
      <c r="G31" s="431"/>
      <c r="H31" s="431"/>
      <c r="I31" s="431"/>
      <c r="J31" s="431"/>
      <c r="K31" s="431"/>
    </row>
    <row r="32" spans="1:11" x14ac:dyDescent="0.2">
      <c r="A32" s="142"/>
      <c r="B32" s="164" t="s">
        <v>249</v>
      </c>
      <c r="C32" s="423" t="s">
        <v>260</v>
      </c>
      <c r="D32" s="423"/>
      <c r="E32" s="423"/>
      <c r="F32" s="423"/>
      <c r="G32" s="423"/>
      <c r="H32" s="423"/>
      <c r="I32" s="423"/>
      <c r="J32" s="423"/>
      <c r="K32" s="423"/>
    </row>
    <row r="33" spans="1:11" x14ac:dyDescent="0.2">
      <c r="A33" s="142"/>
      <c r="B33" s="165" t="s">
        <v>5</v>
      </c>
      <c r="C33" s="166" t="s">
        <v>261</v>
      </c>
      <c r="D33" s="167"/>
      <c r="E33" s="160" t="s">
        <v>276</v>
      </c>
      <c r="F33" s="226">
        <v>24</v>
      </c>
      <c r="G33" s="227">
        <v>30</v>
      </c>
      <c r="H33" s="227">
        <v>30</v>
      </c>
      <c r="I33" s="227">
        <v>18</v>
      </c>
      <c r="J33" s="227">
        <f>H33-I33</f>
        <v>12</v>
      </c>
      <c r="K33" s="228">
        <f>I33/H33*100</f>
        <v>60</v>
      </c>
    </row>
    <row r="34" spans="1:11" x14ac:dyDescent="0.2">
      <c r="A34" s="142"/>
      <c r="B34" s="165" t="s">
        <v>5</v>
      </c>
      <c r="C34" s="166" t="s">
        <v>262</v>
      </c>
      <c r="D34" s="167"/>
      <c r="E34" s="160" t="s">
        <v>276</v>
      </c>
      <c r="F34" s="226">
        <v>0</v>
      </c>
      <c r="G34" s="227">
        <v>0</v>
      </c>
      <c r="H34" s="227">
        <v>0</v>
      </c>
      <c r="I34" s="227">
        <v>0</v>
      </c>
      <c r="J34" s="227">
        <f>H34-I34</f>
        <v>0</v>
      </c>
      <c r="K34" s="228" t="e">
        <f>I34/H34*100</f>
        <v>#DIV/0!</v>
      </c>
    </row>
    <row r="35" spans="1:11" x14ac:dyDescent="0.2">
      <c r="A35" s="142"/>
      <c r="B35" s="165" t="s">
        <v>5</v>
      </c>
      <c r="C35" s="166" t="s">
        <v>263</v>
      </c>
      <c r="D35" s="167"/>
      <c r="E35" s="160" t="s">
        <v>276</v>
      </c>
      <c r="F35" s="226">
        <v>2</v>
      </c>
      <c r="G35" s="227">
        <v>3</v>
      </c>
      <c r="H35" s="227">
        <v>3</v>
      </c>
      <c r="I35" s="227">
        <v>2</v>
      </c>
      <c r="J35" s="227">
        <f>H35-I35</f>
        <v>1</v>
      </c>
      <c r="K35" s="228">
        <f>I35/H35*100</f>
        <v>66.666666666666657</v>
      </c>
    </row>
    <row r="36" spans="1:11" x14ac:dyDescent="0.2">
      <c r="A36" s="142"/>
      <c r="B36" s="434" t="s">
        <v>254</v>
      </c>
      <c r="C36" s="434"/>
      <c r="D36" s="450"/>
      <c r="E36" s="450"/>
      <c r="F36" s="450"/>
      <c r="G36" s="450"/>
      <c r="H36" s="450"/>
      <c r="I36" s="450"/>
      <c r="J36" s="450"/>
      <c r="K36" s="450"/>
    </row>
    <row r="37" spans="1:11" x14ac:dyDescent="0.2">
      <c r="A37" s="142"/>
      <c r="B37" s="164" t="s">
        <v>255</v>
      </c>
      <c r="C37" s="168" t="s">
        <v>256</v>
      </c>
      <c r="D37" s="431"/>
      <c r="E37" s="431"/>
      <c r="F37" s="431"/>
      <c r="G37" s="431"/>
      <c r="H37" s="431"/>
      <c r="I37" s="431"/>
      <c r="J37" s="431"/>
      <c r="K37" s="431"/>
    </row>
    <row r="38" spans="1:11" x14ac:dyDescent="0.2">
      <c r="A38" s="142"/>
      <c r="B38" s="171" t="s">
        <v>143</v>
      </c>
      <c r="C38" s="170" t="s">
        <v>144</v>
      </c>
      <c r="D38" s="161"/>
      <c r="E38" s="161" t="s">
        <v>203</v>
      </c>
      <c r="F38" s="229">
        <v>226</v>
      </c>
      <c r="G38" s="230">
        <v>236</v>
      </c>
      <c r="H38" s="230">
        <v>260</v>
      </c>
      <c r="I38" s="230">
        <v>226</v>
      </c>
      <c r="J38" s="230">
        <f>H38-I38</f>
        <v>34</v>
      </c>
      <c r="K38" s="231">
        <f>I38/H38*100</f>
        <v>86.92307692307692</v>
      </c>
    </row>
    <row r="39" spans="1:11" ht="12.75" thickBot="1" x14ac:dyDescent="0.25">
      <c r="A39" s="142"/>
      <c r="B39" s="171"/>
      <c r="C39" s="170"/>
      <c r="D39" s="161"/>
      <c r="E39" s="161" t="s">
        <v>257</v>
      </c>
      <c r="F39" s="229">
        <v>408816278.60000002</v>
      </c>
      <c r="G39" s="230">
        <v>483080000</v>
      </c>
      <c r="H39" s="230">
        <v>483730000</v>
      </c>
      <c r="I39" s="230">
        <v>273246160</v>
      </c>
      <c r="J39" s="230">
        <f>H39-I39</f>
        <v>210483840</v>
      </c>
      <c r="K39" s="231">
        <f>I39/H39*100</f>
        <v>56.487329708721809</v>
      </c>
    </row>
    <row r="40" spans="1:11" x14ac:dyDescent="0.2">
      <c r="A40" s="142"/>
      <c r="B40" s="451"/>
      <c r="C40" s="451"/>
      <c r="D40" s="451"/>
      <c r="E40" s="451"/>
      <c r="F40" s="451"/>
      <c r="G40" s="451"/>
      <c r="H40" s="451"/>
      <c r="I40" s="451"/>
      <c r="J40" s="451"/>
      <c r="K40" s="451"/>
    </row>
    <row r="41" spans="1:11" ht="12.75" customHeight="1" x14ac:dyDescent="0.2">
      <c r="A41" s="142"/>
      <c r="B41" s="147"/>
      <c r="C41" s="142"/>
      <c r="D41" s="142"/>
      <c r="E41" s="151"/>
      <c r="F41" s="142"/>
      <c r="G41" s="142"/>
      <c r="H41" s="142"/>
      <c r="I41" s="142"/>
      <c r="J41" s="142"/>
      <c r="K41" s="142"/>
    </row>
    <row r="42" spans="1:11" ht="24" customHeight="1" x14ac:dyDescent="0.2">
      <c r="A42" s="142"/>
      <c r="B42" s="142"/>
      <c r="C42" s="444" t="s">
        <v>98</v>
      </c>
      <c r="D42" s="148" t="s">
        <v>62</v>
      </c>
      <c r="E42" s="152"/>
      <c r="F42" s="435" t="s">
        <v>61</v>
      </c>
      <c r="G42" s="436"/>
      <c r="H42" s="437"/>
      <c r="I42" s="148" t="s">
        <v>62</v>
      </c>
      <c r="J42" s="447"/>
      <c r="K42" s="447"/>
    </row>
    <row r="43" spans="1:11" ht="24" customHeight="1" x14ac:dyDescent="0.2">
      <c r="A43" s="142"/>
      <c r="B43" s="142"/>
      <c r="C43" s="445"/>
      <c r="D43" s="148" t="s">
        <v>63</v>
      </c>
      <c r="E43" s="152"/>
      <c r="F43" s="438"/>
      <c r="G43" s="439"/>
      <c r="H43" s="440"/>
      <c r="I43" s="148" t="s">
        <v>63</v>
      </c>
      <c r="J43" s="447"/>
      <c r="K43" s="447"/>
    </row>
    <row r="44" spans="1:11" ht="24" customHeight="1" x14ac:dyDescent="0.2">
      <c r="A44" s="142"/>
      <c r="B44" s="142"/>
      <c r="C44" s="446"/>
      <c r="D44" s="148" t="s">
        <v>64</v>
      </c>
      <c r="E44" s="152"/>
      <c r="F44" s="441"/>
      <c r="G44" s="442"/>
      <c r="H44" s="443"/>
      <c r="I44" s="148" t="s">
        <v>64</v>
      </c>
      <c r="J44" s="447"/>
      <c r="K44" s="447"/>
    </row>
    <row r="47" spans="1:11" x14ac:dyDescent="0.2">
      <c r="J47" s="149"/>
    </row>
  </sheetData>
  <mergeCells count="29">
    <mergeCell ref="D37:K37"/>
    <mergeCell ref="B40:K40"/>
    <mergeCell ref="D15:K15"/>
    <mergeCell ref="B15:C15"/>
    <mergeCell ref="B2:K2"/>
    <mergeCell ref="B3:F3"/>
    <mergeCell ref="B31:C31"/>
    <mergeCell ref="D31:K31"/>
    <mergeCell ref="F42:H44"/>
    <mergeCell ref="C42:C44"/>
    <mergeCell ref="J44:K44"/>
    <mergeCell ref="B7:C7"/>
    <mergeCell ref="D7:K7"/>
    <mergeCell ref="B11:C11"/>
    <mergeCell ref="D11:K11"/>
    <mergeCell ref="C12:K12"/>
    <mergeCell ref="J43:K43"/>
    <mergeCell ref="D36:K36"/>
    <mergeCell ref="J42:K42"/>
    <mergeCell ref="B36:C36"/>
    <mergeCell ref="C32:K32"/>
    <mergeCell ref="C4:D4"/>
    <mergeCell ref="E4:F4"/>
    <mergeCell ref="G4:K4"/>
    <mergeCell ref="C5:D5"/>
    <mergeCell ref="E5:F5"/>
    <mergeCell ref="G5:K5"/>
    <mergeCell ref="C6:K6"/>
    <mergeCell ref="D16:K16"/>
  </mergeCells>
  <pageMargins left="0.25" right="0.17" top="0.23" bottom="0.23" header="0.13" footer="0.16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Aneksi nr.1</vt:lpstr>
      <vt:lpstr>Aneksi nr. 1.1</vt:lpstr>
      <vt:lpstr>Aneksi nr. 1.2</vt:lpstr>
      <vt:lpstr>Aneksi nr. 2</vt:lpstr>
      <vt:lpstr>Aneksi nr. 2.1</vt:lpstr>
      <vt:lpstr>Aneksi nr. 3</vt:lpstr>
      <vt:lpstr>Aneksi nr. 3.1</vt:lpstr>
      <vt:lpstr>Aneksi nr. 3.2</vt:lpstr>
      <vt:lpstr>Aneksi nr.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2024-09-24T13:31:29Z</dcterms:created>
  <dcterms:modified xsi:type="dcterms:W3CDTF">2025-09-30T09:14:18Z</dcterms:modified>
</cp:coreProperties>
</file>