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egjermeni\Downloads\Final\Deliverables\English\Final\Final\"/>
    </mc:Choice>
  </mc:AlternateContent>
  <xr:revisionPtr revIDLastSave="0" documentId="13_ncr:1_{04383A57-EE2E-4981-8A8E-B890505464E8}" xr6:coauthVersionLast="47" xr6:coauthVersionMax="47" xr10:uidLastSave="{00000000-0000-0000-0000-000000000000}"/>
  <bookViews>
    <workbookView xWindow="-110" yWindow="-110" windowWidth="19420" windowHeight="10420" xr2:uid="{00000000-000D-0000-FFFF-FFFF00000000}"/>
  </bookViews>
  <sheets>
    <sheet name="Summary" sheetId="4" r:id="rId1"/>
    <sheet name="Indicator_1" sheetId="5" r:id="rId2"/>
    <sheet name="Indicator_2" sheetId="34" r:id="rId3"/>
    <sheet name="Indicator_3" sheetId="35" r:id="rId4"/>
    <sheet name="Indicator_4" sheetId="36" r:id="rId5"/>
    <sheet name="Indicator_5" sheetId="37" r:id="rId6"/>
    <sheet name="Indicator_6" sheetId="38" r:id="rId7"/>
    <sheet name="Indicator_7" sheetId="39" r:id="rId8"/>
    <sheet name="Indicator_8" sheetId="40" r:id="rId9"/>
    <sheet name="Indicator_9" sheetId="41" r:id="rId10"/>
    <sheet name="Indicator_10" sheetId="42" r:id="rId11"/>
    <sheet name="Indicator_11" sheetId="43" r:id="rId12"/>
    <sheet name="Indicator_12" sheetId="44" r:id="rId13"/>
    <sheet name="Indicator_13" sheetId="45" r:id="rId14"/>
    <sheet name="Indicator_14" sheetId="4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4" l="1"/>
  <c r="F23" i="35"/>
  <c r="E23" i="35"/>
  <c r="D23" i="35"/>
  <c r="C23" i="35"/>
  <c r="B23" i="35"/>
  <c r="F22" i="35"/>
  <c r="E22" i="35"/>
  <c r="D22" i="35"/>
  <c r="C22" i="35"/>
  <c r="B22" i="35"/>
  <c r="F21" i="35"/>
  <c r="E21" i="35"/>
  <c r="D21" i="35"/>
  <c r="C21" i="35"/>
  <c r="B21" i="35"/>
  <c r="F20" i="35"/>
  <c r="E20" i="35"/>
  <c r="D20" i="35"/>
  <c r="C20" i="35"/>
  <c r="B20" i="35"/>
  <c r="F19" i="35"/>
  <c r="E19" i="35"/>
  <c r="D19" i="35"/>
  <c r="C19" i="35"/>
  <c r="B19" i="35"/>
  <c r="F18" i="35"/>
  <c r="E18" i="35"/>
  <c r="D18" i="35"/>
  <c r="C18" i="35"/>
  <c r="B18" i="35"/>
  <c r="F17" i="35"/>
  <c r="E17" i="35"/>
  <c r="D17" i="35"/>
  <c r="C17" i="35"/>
  <c r="B17" i="35"/>
  <c r="F16" i="35"/>
  <c r="E16" i="35"/>
  <c r="D16" i="35"/>
  <c r="C16" i="35"/>
  <c r="B16" i="35"/>
  <c r="F15" i="35"/>
  <c r="E15" i="35"/>
  <c r="D15" i="35"/>
  <c r="C15" i="35"/>
  <c r="B15" i="35"/>
  <c r="F14" i="35"/>
  <c r="E14" i="35"/>
  <c r="D14" i="35"/>
  <c r="C14" i="35"/>
  <c r="B14" i="35"/>
  <c r="F13" i="35"/>
  <c r="E13" i="35"/>
  <c r="D13" i="35"/>
  <c r="C13" i="35"/>
  <c r="B13" i="35"/>
  <c r="F12" i="35"/>
  <c r="E12" i="35"/>
  <c r="D12" i="35"/>
  <c r="C12" i="35"/>
  <c r="B12" i="35"/>
  <c r="F11" i="35"/>
  <c r="E11" i="35"/>
  <c r="D11" i="35"/>
  <c r="C11" i="35"/>
  <c r="B11" i="35"/>
  <c r="F10" i="35"/>
  <c r="E10" i="35"/>
  <c r="D10" i="35"/>
  <c r="C10" i="35"/>
  <c r="B10" i="35"/>
  <c r="F9" i="35"/>
  <c r="E9" i="35"/>
  <c r="D9" i="35"/>
  <c r="C9" i="35"/>
  <c r="B9" i="35"/>
  <c r="C17" i="4"/>
  <c r="B17" i="4"/>
  <c r="C16" i="4"/>
  <c r="B16" i="4"/>
  <c r="C15" i="4"/>
  <c r="B15" i="4"/>
  <c r="C14" i="4"/>
  <c r="B14" i="4"/>
  <c r="C13" i="4"/>
  <c r="B13" i="4"/>
  <c r="C12" i="4"/>
  <c r="B12" i="4"/>
  <c r="C11" i="4"/>
  <c r="B11" i="4"/>
  <c r="C10" i="4"/>
  <c r="B10" i="4"/>
  <c r="C9" i="4"/>
  <c r="B9" i="4"/>
  <c r="C8" i="4"/>
  <c r="B8" i="4"/>
  <c r="C7" i="4"/>
  <c r="B7" i="4"/>
  <c r="C6" i="4"/>
  <c r="B6" i="4"/>
  <c r="C5" i="4"/>
  <c r="B5" i="4"/>
  <c r="B4" i="4"/>
</calcChain>
</file>

<file path=xl/sharedStrings.xml><?xml version="1.0" encoding="utf-8"?>
<sst xmlns="http://schemas.openxmlformats.org/spreadsheetml/2006/main" count="234" uniqueCount="65">
  <si>
    <t>Total</t>
  </si>
  <si>
    <t>-</t>
  </si>
  <si>
    <t>Education</t>
  </si>
  <si>
    <t>Source</t>
  </si>
  <si>
    <t>Disaggregation</t>
  </si>
  <si>
    <t>Latest year</t>
  </si>
  <si>
    <t>Gender / Education level</t>
  </si>
  <si>
    <t xml:space="preserve">Gender </t>
  </si>
  <si>
    <t>Education level</t>
  </si>
  <si>
    <t>Gender</t>
  </si>
  <si>
    <t>Gender / School Type / ISCED</t>
  </si>
  <si>
    <t>Indicator</t>
  </si>
  <si>
    <t>Ministry of Education and Sport (MES) / Ministry of Finance and Economy (MFE)</t>
  </si>
  <si>
    <t>Explanation</t>
  </si>
  <si>
    <t>Unit</t>
  </si>
  <si>
    <t>Number</t>
  </si>
  <si>
    <t>Male</t>
  </si>
  <si>
    <t>Female</t>
  </si>
  <si>
    <t>Level 0</t>
  </si>
  <si>
    <t>Level 1</t>
  </si>
  <si>
    <t>Level 2</t>
  </si>
  <si>
    <t>Level 3</t>
  </si>
  <si>
    <t>Level 4</t>
  </si>
  <si>
    <t>INSTAT / MES / MFE</t>
  </si>
  <si>
    <t>Percentage</t>
  </si>
  <si>
    <t>Level 1+2</t>
  </si>
  <si>
    <t>INSTAT / MES</t>
  </si>
  <si>
    <t>Gender equality index for participation in pre-university education</t>
  </si>
  <si>
    <t xml:space="preserve">INSTAT / MES </t>
  </si>
  <si>
    <t>Students repeating the academic year in pre-university education</t>
  </si>
  <si>
    <t>MES</t>
  </si>
  <si>
    <t>Secondary education students, graduates</t>
  </si>
  <si>
    <t xml:space="preserve">MES / MFE </t>
  </si>
  <si>
    <t>Gross graduation ratio in secondary education</t>
  </si>
  <si>
    <t>MES / MFE</t>
  </si>
  <si>
    <t>School type</t>
  </si>
  <si>
    <t>General School</t>
  </si>
  <si>
    <t>Special Schools</t>
  </si>
  <si>
    <t>of which in boarding schools</t>
  </si>
  <si>
    <t>Home Schooling</t>
  </si>
  <si>
    <t>Rate of the number (total) of children enrolled in the fifth grade, to the population aged 10 years, during an academic year, in percentage. Reporting is done in total for public and private pre-university education.</t>
  </si>
  <si>
    <t>Gross enrolment rate, fifth-grade</t>
  </si>
  <si>
    <t xml:space="preserve">Gross enrolment rate, ninth-grade </t>
  </si>
  <si>
    <t>Enrolment of children with disabilities in pre-university education</t>
  </si>
  <si>
    <t>Enrolment by education level, during the academic year</t>
  </si>
  <si>
    <t>Number of children enrolled during the academic year at a certain education level. Reporting is done in total for public and private pre-university education.
Reference to education levels is as follows:
Level 0 (Preschool Education: Kindergartens)
Level 1 (Primary education or Low Basic Education)
Level 2 (Low Secondary Education or Higher Basic Education)
Level 3 (High Secondary Education: High School / Vocational / Cultural Social)
Level 4 (Higher Education)</t>
  </si>
  <si>
    <t>Ratio of the number (total) of children enrolled during an academic year, regardless of age, at a certain education level, to the population of the age group that officially corresponds to the respective level.
Reference to education levels as follows:
Level 0 (Preschool Education: Kindergartens)
Level 1 (Primary Education or Low Basic Education)
Level 2 (Low Secondary Education or Higher Basic Education)
Level 1 + 2 (Basic Education)
Level 3 (High Secondary Education: High School / Vocational / Cultural Social)</t>
  </si>
  <si>
    <t>Ratio of the number (total) of children enrolled according to the official age for a certain education level (as defined in the Law on Preuniversity Education), compared to the population of children in that respective age. 
Reference to education levels as follows:
Level 0 (Preschool Education: Kindergartens)
Level 1 (Primary Education or Low Basic Education Cycle)
Level 2 (Low Secondary Education or Higher Basic Education Cycle)
Level 1 + 2 (Basic Education)
Level 3 (High Secondary Education: High School / Vocational / Cultural Social)</t>
  </si>
  <si>
    <t xml:space="preserve">Participation rate of children 5-6 years old in organized learning </t>
  </si>
  <si>
    <t>Gross enrolment ratio of females (GER) to male's GER, during an academic year, in percentage, according to the pre-university education level. Reporting is done in total for public and private pre-university education institutions.
Reference to education levels is as follows:
Level 0 (Preschool Education: Kindergartens)
Level 1 (Primary education or Low Basic Education)
Level 2 (Low Secondary Education or Higher Basic Education)
Level 3 (High Secondary Education: High School / Vocational / Cultural Social)</t>
  </si>
  <si>
    <t>Rate of the number (total) of children enrolled in the ninth grade, to the population aged 14 years, during an academic year, in percentage. Reporting is done in total for public and private pre-university education institutions.</t>
  </si>
  <si>
    <t>Propotion of students repeating the academic year in pre-university education</t>
  </si>
  <si>
    <t>Ratio of the number (total) of graduate students during an academic year in secondary education, compared to the population in theoretical age, that have completed secondary education. Reporting covers the private and public sector, and vocational education institutions.</t>
  </si>
  <si>
    <t>Number of students repeaters, compared to the total of students enrolled, during an academic year.
Students repeaters in secondary vocational education, are not included. Reporting is done in total, for public and private pre-university education instutions.
Reference to education levels as follows:
Level 1 (Primary education or Low Basic Education)
Level 2 (Low Secondary Education or Higher Basic Education)
Level 3 (High Secondary Education: High School)</t>
  </si>
  <si>
    <t>Number of students repeaters, during an academic year, according to the education level. 
Students repeaters in secondary vocational education, are not included. Reporting is done in total, for public and private pre-university education intitutions.
Reference to education levels as follows:
Level 1 (Primary education or Low Basic Education)
Level 2 (Low Secondary Education or Higher Basic Education)
Level 3 (High Secondary Education: High School)</t>
  </si>
  <si>
    <t>Gross enrolment ratio (GER) in pre-university education</t>
  </si>
  <si>
    <t>Net enrolment ratio (NER) in pre-university education</t>
  </si>
  <si>
    <t>Number of students enroled in pre-university education (from 1st grade to 12th grade), in the public and private education institutions, during the academic school year per 1,000 inhabitants (0+).</t>
  </si>
  <si>
    <t>Enrolment rate in pre-university education (per 1,000)</t>
  </si>
  <si>
    <t>Number of students dropping out from school, compared to the total number of students enrolled at certain education level, during an academic year. 
Reporting is done in total for public and private pre-university education institutions.
Reference to education levels as follows:
Level 1 (Primary education or Low Basic Education)
Level 2 (Low Secondary Education or Higher Basic Education)
Level 1 + 2 (Basic Education)</t>
  </si>
  <si>
    <t>Number of children with disabilities enrolled during an academic year at a certain education level, in the public and private education institutions. 
Repeating students in secondary vocational education, are not included/counted.
Reference to education levels as follows:
Level 0 (Preschool Education: Kindergartens)
Level 1 (Primary education or Low Basic Education)
Level 2 (Low Secondary Education or Higher Basic Education)
Level 3 (High Secondary Education: High School)</t>
  </si>
  <si>
    <t>Number of graduated students over the course of an academic year, in secondary education. Reporting covers the private and public sector, and vocational education institutions.</t>
  </si>
  <si>
    <t>Number (total) of 6-year-old children enrolled in organized learning (one year before the official primary entry age) - kindergartens and first grade, compared to the 6-year-old population. Reporting covers the private and public sector. This is SDG indicator 4.2.2</t>
  </si>
  <si>
    <t>No.</t>
  </si>
  <si>
    <t>Proportion of school drop-out children in basic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</si>
</sst>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0.0%"/>
    <numFmt numFmtId="167" formatCode="0.0"/>
  </numFmts>
  <fonts count="15" x14ac:knownFonts="1">
    <font>
      <sz val="11"/>
      <color theme="1"/>
      <name val="Calibri"/>
      <family val="2"/>
      <scheme val="minor"/>
    </font>
    <font>
      <b/>
      <sz val="16"/>
      <color theme="1"/>
      <name val="Calibri"/>
      <family val="2"/>
      <scheme val="minor"/>
    </font>
    <font>
      <sz val="11"/>
      <color theme="1"/>
      <name val="Calibri"/>
      <family val="2"/>
      <scheme val="minor"/>
    </font>
    <font>
      <sz val="11"/>
      <color theme="1"/>
      <name val="Calibri"/>
      <family val="2"/>
      <charset val="238"/>
      <scheme val="minor"/>
    </font>
    <font>
      <u/>
      <sz val="11"/>
      <color theme="10"/>
      <name val="Calibri"/>
      <family val="2"/>
      <charset val="238"/>
      <scheme val="minor"/>
    </font>
    <font>
      <sz val="11"/>
      <color rgb="FF000000"/>
      <name val="Calibri"/>
      <family val="2"/>
    </font>
    <font>
      <u/>
      <sz val="11"/>
      <color theme="10"/>
      <name val="Calibri"/>
      <family val="2"/>
      <scheme val="minor"/>
    </font>
    <font>
      <sz val="11"/>
      <name val="Arial"/>
      <family val="2"/>
    </font>
    <font>
      <sz val="8"/>
      <color theme="1"/>
      <name val="Arial"/>
      <family val="2"/>
    </font>
    <font>
      <b/>
      <sz val="22"/>
      <color theme="1"/>
      <name val="Calibri"/>
      <family val="2"/>
      <scheme val="minor"/>
    </font>
    <font>
      <b/>
      <sz val="14"/>
      <color theme="0"/>
      <name val="Calibri"/>
      <family val="2"/>
      <scheme val="minor"/>
    </font>
    <font>
      <b/>
      <sz val="16"/>
      <color theme="0"/>
      <name val="Calibri"/>
      <family val="2"/>
      <scheme val="minor"/>
    </font>
    <font>
      <i/>
      <sz val="11"/>
      <color theme="1"/>
      <name val="Calibri"/>
      <family val="2"/>
      <scheme val="minor"/>
    </font>
    <font>
      <i/>
      <sz val="8"/>
      <color theme="1"/>
      <name val="Calibri"/>
      <family val="2"/>
      <scheme val="minor"/>
    </font>
    <font>
      <sz val="11"/>
      <color theme="1"/>
      <name val="Calibri"/>
      <family val="2"/>
    </font>
  </fonts>
  <fills count="4">
    <fill>
      <patternFill patternType="none"/>
    </fill>
    <fill>
      <patternFill patternType="gray125"/>
    </fill>
    <fill>
      <patternFill patternType="solid">
        <fgColor rgb="FFFF0000"/>
        <bgColor indexed="64"/>
      </patternFill>
    </fill>
    <fill>
      <patternFill patternType="solid">
        <fgColor theme="5" tint="0.59999389629810485"/>
        <bgColor indexed="64"/>
      </patternFill>
    </fill>
  </fills>
  <borders count="19">
    <border>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thick">
        <color auto="1"/>
      </top>
      <bottom style="thick">
        <color auto="1"/>
      </bottom>
      <diagonal/>
    </border>
    <border>
      <left style="thick">
        <color auto="1"/>
      </left>
      <right/>
      <top style="dotted">
        <color auto="1"/>
      </top>
      <bottom/>
      <diagonal/>
    </border>
    <border>
      <left/>
      <right/>
      <top style="dotted">
        <color auto="1"/>
      </top>
      <bottom/>
      <diagonal/>
    </border>
    <border>
      <left/>
      <right style="thick">
        <color auto="1"/>
      </right>
      <top style="dotted">
        <color auto="1"/>
      </top>
      <bottom/>
      <diagonal/>
    </border>
  </borders>
  <cellStyleXfs count="25">
    <xf numFmtId="0" fontId="0" fillId="0" borderId="0"/>
    <xf numFmtId="164"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 fillId="0" borderId="0" applyNumberFormat="0" applyBorder="0" applyAlignment="0"/>
    <xf numFmtId="9" fontId="3" fillId="0" borderId="0" applyFont="0" applyFill="0" applyBorder="0" applyAlignment="0" applyProtection="0"/>
    <xf numFmtId="0" fontId="5" fillId="0" borderId="0" applyNumberFormat="0" applyBorder="0" applyAlignment="0"/>
    <xf numFmtId="43"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7" fillId="0" borderId="0"/>
    <xf numFmtId="0" fontId="3" fillId="0" borderId="0"/>
    <xf numFmtId="0" fontId="3" fillId="0" borderId="0"/>
    <xf numFmtId="0" fontId="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applyBorder="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111">
    <xf numFmtId="0" fontId="0" fillId="0" borderId="0" xfId="0"/>
    <xf numFmtId="0" fontId="0" fillId="0" borderId="0" xfId="0" applyBorder="1"/>
    <xf numFmtId="0" fontId="0" fillId="0" borderId="9" xfId="0" applyBorder="1"/>
    <xf numFmtId="0" fontId="0" fillId="0" borderId="12" xfId="0" applyBorder="1"/>
    <xf numFmtId="0" fontId="12" fillId="0" borderId="0" xfId="0" applyFont="1"/>
    <xf numFmtId="165" fontId="0" fillId="0" borderId="10" xfId="1" applyNumberFormat="1" applyFont="1" applyBorder="1"/>
    <xf numFmtId="165" fontId="0" fillId="0" borderId="11" xfId="1" applyNumberFormat="1" applyFont="1" applyBorder="1"/>
    <xf numFmtId="165" fontId="0" fillId="0" borderId="13" xfId="1" applyNumberFormat="1" applyFont="1" applyBorder="1"/>
    <xf numFmtId="165" fontId="0" fillId="0" borderId="14" xfId="1" applyNumberFormat="1" applyFont="1" applyBorder="1"/>
    <xf numFmtId="0" fontId="0" fillId="0" borderId="0" xfId="0" applyFill="1" applyBorder="1"/>
    <xf numFmtId="0" fontId="0" fillId="0" borderId="16" xfId="0" applyBorder="1"/>
    <xf numFmtId="0" fontId="0" fillId="0" borderId="0" xfId="0" applyAlignment="1"/>
    <xf numFmtId="0" fontId="12" fillId="0" borderId="0" xfId="0" applyFont="1" applyAlignment="1">
      <alignment horizontal="left" vertical="top"/>
    </xf>
    <xf numFmtId="0" fontId="0" fillId="0" borderId="0" xfId="0" applyAlignment="1"/>
    <xf numFmtId="165" fontId="0" fillId="0" borderId="17" xfId="1" applyNumberFormat="1" applyFont="1" applyBorder="1"/>
    <xf numFmtId="165" fontId="0" fillId="0" borderId="18" xfId="1" applyNumberFormat="1" applyFont="1" applyBorder="1"/>
    <xf numFmtId="166" fontId="2" fillId="0" borderId="10" xfId="23" applyNumberFormat="1" applyFont="1" applyBorder="1"/>
    <xf numFmtId="166" fontId="2" fillId="0" borderId="11" xfId="23" applyNumberFormat="1" applyFont="1" applyBorder="1"/>
    <xf numFmtId="166" fontId="2" fillId="0" borderId="17" xfId="23" applyNumberFormat="1" applyFont="1" applyBorder="1"/>
    <xf numFmtId="166" fontId="2" fillId="0" borderId="18" xfId="23" applyNumberFormat="1" applyFont="1" applyBorder="1"/>
    <xf numFmtId="166" fontId="2" fillId="0" borderId="13" xfId="23" applyNumberFormat="1" applyFont="1" applyBorder="1"/>
    <xf numFmtId="166" fontId="2" fillId="0" borderId="14" xfId="23" applyNumberFormat="1" applyFont="1" applyBorder="1"/>
    <xf numFmtId="0" fontId="0" fillId="0" borderId="6" xfId="0" applyFill="1" applyBorder="1"/>
    <xf numFmtId="166" fontId="2" fillId="0" borderId="7" xfId="23" applyNumberFormat="1" applyFont="1" applyFill="1" applyBorder="1"/>
    <xf numFmtId="166" fontId="2" fillId="0" borderId="8" xfId="23" applyNumberFormat="1" applyFont="1" applyFill="1" applyBorder="1"/>
    <xf numFmtId="0" fontId="11" fillId="2" borderId="3" xfId="0" applyFont="1" applyFill="1" applyBorder="1"/>
    <xf numFmtId="0" fontId="11" fillId="2" borderId="4" xfId="0" applyFont="1" applyFill="1" applyBorder="1"/>
    <xf numFmtId="0" fontId="11" fillId="2" borderId="5" xfId="0" applyFont="1" applyFill="1" applyBorder="1"/>
    <xf numFmtId="0" fontId="10" fillId="2" borderId="3" xfId="0" applyFont="1" applyFill="1" applyBorder="1"/>
    <xf numFmtId="0" fontId="10" fillId="2" borderId="4" xfId="0" applyFont="1" applyFill="1" applyBorder="1"/>
    <xf numFmtId="0" fontId="10" fillId="2" borderId="5" xfId="0" applyFont="1" applyFill="1" applyBorder="1"/>
    <xf numFmtId="0" fontId="0" fillId="3" borderId="6" xfId="0" applyFill="1" applyBorder="1"/>
    <xf numFmtId="165" fontId="0" fillId="3" borderId="7" xfId="1" applyNumberFormat="1" applyFont="1" applyFill="1" applyBorder="1"/>
    <xf numFmtId="165" fontId="0" fillId="3" borderId="8" xfId="1" applyNumberFormat="1" applyFont="1" applyFill="1" applyBorder="1"/>
    <xf numFmtId="0" fontId="0" fillId="3" borderId="9" xfId="0" applyFill="1" applyBorder="1"/>
    <xf numFmtId="165" fontId="0" fillId="3" borderId="10" xfId="1" applyNumberFormat="1" applyFont="1" applyFill="1" applyBorder="1"/>
    <xf numFmtId="165" fontId="0" fillId="3" borderId="11" xfId="1" applyNumberFormat="1" applyFont="1" applyFill="1" applyBorder="1"/>
    <xf numFmtId="1" fontId="0" fillId="3" borderId="7" xfId="0" applyNumberFormat="1" applyFill="1" applyBorder="1"/>
    <xf numFmtId="1" fontId="0" fillId="0" borderId="10" xfId="0" applyNumberFormat="1" applyBorder="1"/>
    <xf numFmtId="1" fontId="0" fillId="3" borderId="10" xfId="0" applyNumberFormat="1" applyFill="1" applyBorder="1"/>
    <xf numFmtId="1" fontId="0" fillId="0" borderId="17" xfId="0" applyNumberFormat="1" applyBorder="1"/>
    <xf numFmtId="1" fontId="0" fillId="0" borderId="13" xfId="0" applyNumberFormat="1" applyBorder="1"/>
    <xf numFmtId="166" fontId="2" fillId="3" borderId="7" xfId="23" applyNumberFormat="1" applyFont="1" applyFill="1" applyBorder="1"/>
    <xf numFmtId="166" fontId="2" fillId="3" borderId="8" xfId="23" applyNumberFormat="1" applyFont="1" applyFill="1" applyBorder="1"/>
    <xf numFmtId="166" fontId="2" fillId="3" borderId="10" xfId="23" applyNumberFormat="1" applyFont="1" applyFill="1" applyBorder="1"/>
    <xf numFmtId="166" fontId="2" fillId="3" borderId="11" xfId="23" applyNumberFormat="1" applyFont="1" applyFill="1" applyBorder="1"/>
    <xf numFmtId="167" fontId="2" fillId="3" borderId="7" xfId="23" applyNumberFormat="1" applyFont="1" applyFill="1" applyBorder="1"/>
    <xf numFmtId="167" fontId="2" fillId="3" borderId="8" xfId="23" applyNumberFormat="1" applyFont="1" applyFill="1" applyBorder="1"/>
    <xf numFmtId="167" fontId="2" fillId="0" borderId="17" xfId="23" applyNumberFormat="1" applyFont="1" applyBorder="1"/>
    <xf numFmtId="167" fontId="2" fillId="0" borderId="18" xfId="23" applyNumberFormat="1" applyFont="1" applyBorder="1"/>
    <xf numFmtId="167" fontId="2" fillId="0" borderId="13" xfId="23" applyNumberFormat="1" applyFont="1" applyBorder="1"/>
    <xf numFmtId="167" fontId="2" fillId="0" borderId="14" xfId="23" applyNumberFormat="1" applyFont="1" applyBorder="1"/>
    <xf numFmtId="0" fontId="0" fillId="0" borderId="0" xfId="0" applyFill="1"/>
    <xf numFmtId="0" fontId="0" fillId="0" borderId="15" xfId="0" applyBorder="1"/>
    <xf numFmtId="1" fontId="2" fillId="0" borderId="1" xfId="23" applyNumberFormat="1" applyFont="1" applyBorder="1"/>
    <xf numFmtId="1" fontId="2" fillId="0" borderId="2" xfId="23" applyNumberFormat="1" applyFont="1" applyBorder="1"/>
    <xf numFmtId="164" fontId="0" fillId="3" borderId="7" xfId="1" applyFont="1" applyFill="1" applyBorder="1"/>
    <xf numFmtId="164" fontId="0" fillId="0" borderId="10" xfId="1" applyFont="1" applyBorder="1"/>
    <xf numFmtId="164" fontId="0" fillId="3" borderId="10" xfId="1" applyFont="1" applyFill="1" applyBorder="1"/>
    <xf numFmtId="164" fontId="0" fillId="0" borderId="13" xfId="1" applyFont="1" applyBorder="1"/>
    <xf numFmtId="166" fontId="0" fillId="3" borderId="7" xfId="23" applyNumberFormat="1" applyFont="1" applyFill="1" applyBorder="1"/>
    <xf numFmtId="166" fontId="0" fillId="3" borderId="8" xfId="23" applyNumberFormat="1" applyFont="1" applyFill="1" applyBorder="1"/>
    <xf numFmtId="166" fontId="0" fillId="0" borderId="10" xfId="23" applyNumberFormat="1" applyFont="1" applyBorder="1"/>
    <xf numFmtId="166" fontId="0" fillId="0" borderId="11" xfId="23" applyNumberFormat="1" applyFont="1" applyBorder="1"/>
    <xf numFmtId="166" fontId="0" fillId="3" borderId="10" xfId="23" applyNumberFormat="1" applyFont="1" applyFill="1" applyBorder="1"/>
    <xf numFmtId="166" fontId="0" fillId="3" borderId="11" xfId="23" applyNumberFormat="1" applyFont="1" applyFill="1" applyBorder="1"/>
    <xf numFmtId="166" fontId="0" fillId="0" borderId="17" xfId="23" applyNumberFormat="1" applyFont="1" applyBorder="1"/>
    <xf numFmtId="166" fontId="0" fillId="0" borderId="18" xfId="23" applyNumberFormat="1" applyFont="1" applyBorder="1"/>
    <xf numFmtId="166" fontId="0" fillId="0" borderId="13" xfId="23" applyNumberFormat="1" applyFont="1" applyBorder="1"/>
    <xf numFmtId="166" fontId="0" fillId="0" borderId="14" xfId="23" applyNumberFormat="1" applyFont="1" applyBorder="1"/>
    <xf numFmtId="0" fontId="13" fillId="0" borderId="9" xfId="0" applyFont="1" applyBorder="1"/>
    <xf numFmtId="165" fontId="0" fillId="0" borderId="10" xfId="1" applyNumberFormat="1" applyFont="1" applyBorder="1"/>
    <xf numFmtId="165" fontId="0" fillId="0" borderId="11" xfId="1" applyNumberFormat="1" applyFont="1" applyBorder="1"/>
    <xf numFmtId="0" fontId="0" fillId="0" borderId="9" xfId="0" applyBorder="1"/>
    <xf numFmtId="0" fontId="0" fillId="0" borderId="12" xfId="0" applyBorder="1"/>
    <xf numFmtId="0" fontId="0" fillId="0" borderId="6" xfId="0" applyBorder="1" applyAlignment="1">
      <alignment vertical="top"/>
    </xf>
    <xf numFmtId="0" fontId="6" fillId="0" borderId="7" xfId="24" applyBorder="1" applyAlignment="1">
      <alignment vertical="top"/>
    </xf>
    <xf numFmtId="0" fontId="0" fillId="0" borderId="7" xfId="0" applyBorder="1" applyAlignment="1">
      <alignment vertical="top" wrapText="1"/>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6" fillId="0" borderId="10" xfId="24" applyBorder="1" applyAlignment="1">
      <alignment vertical="top"/>
    </xf>
    <xf numFmtId="0" fontId="0" fillId="0" borderId="10" xfId="0" applyBorder="1" applyAlignment="1">
      <alignment vertical="top" wrapText="1"/>
    </xf>
    <xf numFmtId="0" fontId="0" fillId="0" borderId="10" xfId="0" quotePrefix="1" applyBorder="1" applyAlignment="1">
      <alignment vertical="top"/>
    </xf>
    <xf numFmtId="0" fontId="0" fillId="0" borderId="11" xfId="0" applyBorder="1" applyAlignment="1">
      <alignment vertical="top"/>
    </xf>
    <xf numFmtId="0" fontId="0" fillId="0" borderId="10" xfId="0" applyBorder="1" applyAlignment="1">
      <alignment vertical="top"/>
    </xf>
    <xf numFmtId="0" fontId="0" fillId="0" borderId="16" xfId="0" applyBorder="1" applyAlignment="1">
      <alignment vertical="top"/>
    </xf>
    <xf numFmtId="0" fontId="6" fillId="0" borderId="17" xfId="24" applyBorder="1" applyAlignment="1">
      <alignment vertical="top"/>
    </xf>
    <xf numFmtId="0" fontId="0" fillId="0" borderId="17" xfId="0" applyBorder="1" applyAlignment="1">
      <alignment vertical="top" wrapText="1"/>
    </xf>
    <xf numFmtId="0" fontId="0" fillId="0" borderId="18" xfId="0" applyBorder="1" applyAlignment="1">
      <alignment vertical="top"/>
    </xf>
    <xf numFmtId="0" fontId="0" fillId="0" borderId="12" xfId="0" applyBorder="1" applyAlignment="1">
      <alignment vertical="top"/>
    </xf>
    <xf numFmtId="0" fontId="6" fillId="0" borderId="13" xfId="24" applyBorder="1" applyAlignment="1">
      <alignment vertical="top"/>
    </xf>
    <xf numFmtId="0" fontId="0" fillId="0" borderId="13" xfId="0"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9" fillId="0" borderId="0" xfId="0" applyFont="1" applyAlignment="1"/>
    <xf numFmtId="0" fontId="0" fillId="0" borderId="0" xfId="0" applyAlignment="1"/>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164" fontId="14" fillId="3" borderId="7" xfId="1" applyNumberFormat="1" applyFont="1" applyFill="1" applyBorder="1"/>
    <xf numFmtId="164" fontId="14" fillId="3" borderId="8" xfId="1" applyNumberFormat="1" applyFont="1" applyFill="1" applyBorder="1"/>
    <xf numFmtId="164" fontId="14" fillId="0" borderId="10" xfId="1" applyNumberFormat="1" applyFont="1" applyBorder="1"/>
    <xf numFmtId="164" fontId="14" fillId="0" borderId="11" xfId="1" applyNumberFormat="1" applyFont="1" applyBorder="1"/>
    <xf numFmtId="164" fontId="14" fillId="3" borderId="10" xfId="1" applyNumberFormat="1" applyFont="1" applyFill="1" applyBorder="1"/>
    <xf numFmtId="164" fontId="14" fillId="3" borderId="11" xfId="1" applyNumberFormat="1" applyFont="1" applyFill="1" applyBorder="1"/>
    <xf numFmtId="164" fontId="14" fillId="0" borderId="17" xfId="1" applyNumberFormat="1" applyFont="1" applyBorder="1"/>
    <xf numFmtId="164" fontId="14" fillId="0" borderId="18" xfId="1" applyNumberFormat="1" applyFont="1" applyBorder="1"/>
    <xf numFmtId="164" fontId="14" fillId="0" borderId="13" xfId="1" applyNumberFormat="1" applyFont="1" applyBorder="1"/>
    <xf numFmtId="164" fontId="14" fillId="0" borderId="14" xfId="1" applyNumberFormat="1" applyFont="1" applyBorder="1"/>
  </cellXfs>
  <cellStyles count="25">
    <cellStyle name="Comma" xfId="1" builtinId="3"/>
    <cellStyle name="Comma 2" xfId="4" xr:uid="{00000000-0005-0000-0000-000001000000}"/>
    <cellStyle name="Comma 2 2" xfId="17" xr:uid="{00000000-0005-0000-0000-000002000000}"/>
    <cellStyle name="Comma 3" xfId="8" xr:uid="{00000000-0005-0000-0000-000003000000}"/>
    <cellStyle name="Hyperlink" xfId="24" builtinId="8"/>
    <cellStyle name="Hyperlink 2" xfId="15" xr:uid="{00000000-0005-0000-0000-000004000000}"/>
    <cellStyle name="Hyperlink 2 2" xfId="19" xr:uid="{00000000-0005-0000-0000-000005000000}"/>
    <cellStyle name="Hyperlink 3" xfId="9" xr:uid="{00000000-0005-0000-0000-000006000000}"/>
    <cellStyle name="Normal" xfId="0" builtinId="0"/>
    <cellStyle name="Normal 2" xfId="3" xr:uid="{00000000-0005-0000-0000-000008000000}"/>
    <cellStyle name="Normal 2 2" xfId="7" xr:uid="{00000000-0005-0000-0000-000009000000}"/>
    <cellStyle name="Normal 2 2 2" xfId="10" xr:uid="{00000000-0005-0000-0000-00000A000000}"/>
    <cellStyle name="Normal 2 3" xfId="14" xr:uid="{00000000-0005-0000-0000-00000B000000}"/>
    <cellStyle name="Normal 3" xfId="5" xr:uid="{00000000-0005-0000-0000-00000C000000}"/>
    <cellStyle name="Normal 3 2" xfId="20" xr:uid="{00000000-0005-0000-0000-00000D000000}"/>
    <cellStyle name="Normal 4" xfId="2" xr:uid="{00000000-0005-0000-0000-00000E000000}"/>
    <cellStyle name="Normal 4 2" xfId="12" xr:uid="{00000000-0005-0000-0000-00000F000000}"/>
    <cellStyle name="Normal 4 3" xfId="16" xr:uid="{00000000-0005-0000-0000-000010000000}"/>
    <cellStyle name="Normal 5" xfId="13" xr:uid="{00000000-0005-0000-0000-000011000000}"/>
    <cellStyle name="Normal 5 2" xfId="21" xr:uid="{00000000-0005-0000-0000-000012000000}"/>
    <cellStyle name="Percent" xfId="23" builtinId="5"/>
    <cellStyle name="Percent 2" xfId="6" xr:uid="{00000000-0005-0000-0000-000014000000}"/>
    <cellStyle name="Percent 2 2" xfId="18" xr:uid="{00000000-0005-0000-0000-000015000000}"/>
    <cellStyle name="Percent 3" xfId="22" xr:uid="{00000000-0005-0000-0000-000016000000}"/>
    <cellStyle name="wiiw" xfId="11" xr:uid="{00000000-0005-0000-0000-00001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3"/>
  <sheetViews>
    <sheetView showGridLines="0" tabSelected="1" zoomScaleNormal="100" workbookViewId="0">
      <selection sqref="A1:B1"/>
    </sheetView>
  </sheetViews>
  <sheetFormatPr defaultRowHeight="14.5" x14ac:dyDescent="0.35"/>
  <cols>
    <col min="1" max="1" width="4.6328125" customWidth="1"/>
    <col min="2" max="2" width="66.81640625" bestFit="1" customWidth="1"/>
    <col min="3" max="3" width="47.7265625" customWidth="1"/>
    <col min="4" max="4" width="32.1796875" bestFit="1" customWidth="1"/>
    <col min="5" max="5" width="14.1796875" bestFit="1" customWidth="1"/>
  </cols>
  <sheetData>
    <row r="1" spans="1:6" ht="28.5" x14ac:dyDescent="0.65">
      <c r="A1" s="95" t="s">
        <v>2</v>
      </c>
      <c r="B1" s="96"/>
    </row>
    <row r="2" spans="1:6" ht="15" thickBot="1" x14ac:dyDescent="0.4"/>
    <row r="3" spans="1:6" ht="22" thickTop="1" thickBot="1" x14ac:dyDescent="0.55000000000000004">
      <c r="A3" s="25" t="s">
        <v>63</v>
      </c>
      <c r="B3" s="26" t="s">
        <v>11</v>
      </c>
      <c r="C3" s="26" t="s">
        <v>3</v>
      </c>
      <c r="D3" s="26" t="s">
        <v>4</v>
      </c>
      <c r="E3" s="27" t="s">
        <v>5</v>
      </c>
    </row>
    <row r="4" spans="1:6" ht="29.5" thickTop="1" x14ac:dyDescent="0.35">
      <c r="A4" s="75">
        <v>1</v>
      </c>
      <c r="B4" s="76" t="str">
        <f>Indicator_1!A1</f>
        <v>Enrolment by education level, during the academic year</v>
      </c>
      <c r="C4" s="77" t="str">
        <f>Indicator_1!B3</f>
        <v>Ministry of Education and Sport (MES) / Ministry of Finance and Economy (MFE)</v>
      </c>
      <c r="D4" s="78" t="s">
        <v>6</v>
      </c>
      <c r="E4" s="79">
        <v>2021</v>
      </c>
      <c r="F4" s="9"/>
    </row>
    <row r="5" spans="1:6" x14ac:dyDescent="0.35">
      <c r="A5" s="80">
        <v>2</v>
      </c>
      <c r="B5" s="81" t="str">
        <f>Indicator_2!A1</f>
        <v>Gross enrolment ratio (GER) in pre-university education</v>
      </c>
      <c r="C5" s="82" t="str">
        <f>Indicator_2!B3</f>
        <v>INSTAT / MES / MFE</v>
      </c>
      <c r="D5" s="83" t="s">
        <v>6</v>
      </c>
      <c r="E5" s="84">
        <v>2021</v>
      </c>
      <c r="F5" s="9"/>
    </row>
    <row r="6" spans="1:6" x14ac:dyDescent="0.35">
      <c r="A6" s="80">
        <v>3</v>
      </c>
      <c r="B6" s="81" t="str">
        <f>Indicator_3!A1</f>
        <v>Net enrolment ratio (NER) in pre-university education</v>
      </c>
      <c r="C6" s="82" t="str">
        <f>Indicator_3!B3</f>
        <v>INSTAT / MES / MFE</v>
      </c>
      <c r="D6" s="83" t="s">
        <v>6</v>
      </c>
      <c r="E6" s="84">
        <v>2021</v>
      </c>
      <c r="F6" s="9"/>
    </row>
    <row r="7" spans="1:6" x14ac:dyDescent="0.35">
      <c r="A7" s="80">
        <v>4</v>
      </c>
      <c r="B7" s="81" t="str">
        <f>Indicator_4!A1</f>
        <v xml:space="preserve">Participation rate of children 5-6 years old in organized learning </v>
      </c>
      <c r="C7" s="82" t="str">
        <f>Indicator_4!B3</f>
        <v>INSTAT / MES</v>
      </c>
      <c r="D7" s="83" t="s">
        <v>7</v>
      </c>
      <c r="E7" s="84">
        <v>2021</v>
      </c>
      <c r="F7" s="9"/>
    </row>
    <row r="8" spans="1:6" x14ac:dyDescent="0.35">
      <c r="A8" s="80">
        <v>5</v>
      </c>
      <c r="B8" s="81" t="str">
        <f>Indicator_5!A1</f>
        <v>Gross enrolment rate, fifth-grade</v>
      </c>
      <c r="C8" s="82" t="str">
        <f>Indicator_5!B3</f>
        <v>INSTAT / MES</v>
      </c>
      <c r="D8" s="83" t="s">
        <v>7</v>
      </c>
      <c r="E8" s="84">
        <v>2021</v>
      </c>
      <c r="F8" s="9"/>
    </row>
    <row r="9" spans="1:6" x14ac:dyDescent="0.35">
      <c r="A9" s="80">
        <v>6</v>
      </c>
      <c r="B9" s="81" t="str">
        <f>Indicator_6!A1</f>
        <v xml:space="preserve">Gross enrolment rate, ninth-grade </v>
      </c>
      <c r="C9" s="82" t="str">
        <f>Indicator_6!B3</f>
        <v>INSTAT / MES</v>
      </c>
      <c r="D9" s="83" t="s">
        <v>7</v>
      </c>
      <c r="E9" s="84">
        <v>2021</v>
      </c>
      <c r="F9" s="9"/>
    </row>
    <row r="10" spans="1:6" x14ac:dyDescent="0.35">
      <c r="A10" s="80">
        <v>7</v>
      </c>
      <c r="B10" s="81" t="str">
        <f>Indicator_7!A1</f>
        <v>Gender equality index for participation in pre-university education</v>
      </c>
      <c r="C10" s="82" t="str">
        <f>Indicator_7!B3</f>
        <v>INSTAT / MES</v>
      </c>
      <c r="D10" s="85" t="s">
        <v>8</v>
      </c>
      <c r="E10" s="84">
        <v>2021</v>
      </c>
      <c r="F10" s="9"/>
    </row>
    <row r="11" spans="1:6" x14ac:dyDescent="0.35">
      <c r="A11" s="80">
        <v>8</v>
      </c>
      <c r="B11" s="81" t="str">
        <f>Indicator_8!A1</f>
        <v>Enrolment rate in pre-university education (per 1,000)</v>
      </c>
      <c r="C11" s="82" t="str">
        <f>Indicator_8!B3</f>
        <v xml:space="preserve">INSTAT / MES </v>
      </c>
      <c r="D11" s="83" t="s">
        <v>1</v>
      </c>
      <c r="E11" s="84">
        <v>2021</v>
      </c>
      <c r="F11" s="9"/>
    </row>
    <row r="12" spans="1:6" x14ac:dyDescent="0.35">
      <c r="A12" s="80">
        <v>9</v>
      </c>
      <c r="B12" s="81" t="str">
        <f>Indicator_9!A1</f>
        <v>Students repeating the academic year in pre-university education</v>
      </c>
      <c r="C12" s="82" t="str">
        <f>Indicator_9!B3</f>
        <v>MES</v>
      </c>
      <c r="D12" s="85" t="s">
        <v>6</v>
      </c>
      <c r="E12" s="84">
        <v>2021</v>
      </c>
      <c r="F12" s="9"/>
    </row>
    <row r="13" spans="1:6" x14ac:dyDescent="0.35">
      <c r="A13" s="80">
        <v>10</v>
      </c>
      <c r="B13" s="81" t="str">
        <f>Indicator_10!A1</f>
        <v>Propotion of students repeating the academic year in pre-university education</v>
      </c>
      <c r="C13" s="82" t="str">
        <f>Indicator_10!B3</f>
        <v>MES</v>
      </c>
      <c r="D13" s="85" t="s">
        <v>6</v>
      </c>
      <c r="E13" s="84">
        <v>2021</v>
      </c>
      <c r="F13" s="9"/>
    </row>
    <row r="14" spans="1:6" x14ac:dyDescent="0.35">
      <c r="A14" s="80">
        <v>11</v>
      </c>
      <c r="B14" s="81" t="str">
        <f>Indicator_11!A1</f>
        <v>Proportion of school drop-out children in basic education</v>
      </c>
      <c r="C14" s="82" t="str">
        <f>Indicator_11!B3</f>
        <v>MES</v>
      </c>
      <c r="D14" s="85" t="s">
        <v>6</v>
      </c>
      <c r="E14" s="84">
        <v>2021</v>
      </c>
      <c r="F14" s="9"/>
    </row>
    <row r="15" spans="1:6" x14ac:dyDescent="0.35">
      <c r="A15" s="80">
        <v>12</v>
      </c>
      <c r="B15" s="81" t="str">
        <f>Indicator_12!A1</f>
        <v>Secondary education students, graduates</v>
      </c>
      <c r="C15" s="82" t="str">
        <f>Indicator_12!B3</f>
        <v xml:space="preserve">MES / MFE </v>
      </c>
      <c r="D15" s="85" t="s">
        <v>9</v>
      </c>
      <c r="E15" s="84">
        <v>2020</v>
      </c>
      <c r="F15" s="9"/>
    </row>
    <row r="16" spans="1:6" x14ac:dyDescent="0.35">
      <c r="A16" s="86">
        <v>13</v>
      </c>
      <c r="B16" s="87" t="str">
        <f>Indicator_13!A1</f>
        <v>Gross graduation ratio in secondary education</v>
      </c>
      <c r="C16" s="88" t="str">
        <f>Indicator_13!B3</f>
        <v>MES / MFE</v>
      </c>
      <c r="D16" s="85" t="s">
        <v>9</v>
      </c>
      <c r="E16" s="89">
        <v>2020</v>
      </c>
      <c r="F16" s="9"/>
    </row>
    <row r="17" spans="1:6" ht="15" thickBot="1" x14ac:dyDescent="0.4">
      <c r="A17" s="90">
        <v>14</v>
      </c>
      <c r="B17" s="91" t="str">
        <f>Indicator_14!A1</f>
        <v>Enrolment of children with disabilities in pre-university education</v>
      </c>
      <c r="C17" s="92" t="str">
        <f>Indicator_14!B3</f>
        <v>MES</v>
      </c>
      <c r="D17" s="93" t="s">
        <v>10</v>
      </c>
      <c r="E17" s="94">
        <v>2021</v>
      </c>
      <c r="F17" s="9"/>
    </row>
    <row r="18" spans="1:6" ht="15" thickTop="1" x14ac:dyDescent="0.35">
      <c r="A18" s="1"/>
      <c r="B18" s="1"/>
      <c r="C18" s="1"/>
      <c r="D18" s="1"/>
      <c r="E18" s="1"/>
    </row>
    <row r="19" spans="1:6" x14ac:dyDescent="0.35">
      <c r="A19" s="1"/>
      <c r="B19" s="1"/>
      <c r="C19" s="1"/>
      <c r="D19" s="1"/>
      <c r="E19" s="1"/>
    </row>
    <row r="20" spans="1:6" x14ac:dyDescent="0.35">
      <c r="A20" s="1"/>
      <c r="B20" s="1"/>
      <c r="C20" s="1"/>
      <c r="D20" s="1"/>
      <c r="E20" s="1"/>
    </row>
    <row r="21" spans="1:6" x14ac:dyDescent="0.35">
      <c r="A21" s="1"/>
      <c r="B21" s="1"/>
      <c r="C21" s="1"/>
      <c r="D21" s="1"/>
      <c r="E21" s="1"/>
    </row>
    <row r="22" spans="1:6" x14ac:dyDescent="0.35">
      <c r="A22" s="1"/>
      <c r="B22" s="1"/>
      <c r="C22" s="1"/>
      <c r="D22" s="1"/>
      <c r="E22" s="1"/>
    </row>
    <row r="23" spans="1:6" x14ac:dyDescent="0.35">
      <c r="A23" s="1"/>
      <c r="B23" s="1"/>
      <c r="C23" s="1"/>
      <c r="D23" s="1"/>
      <c r="E23" s="1"/>
    </row>
  </sheetData>
  <mergeCells count="1">
    <mergeCell ref="A1:B1"/>
  </mergeCells>
  <hyperlinks>
    <hyperlink ref="B4" location="Indicator_1!A1" display="Indicator_1!A1" xr:uid="{99D88ACF-3F47-4AC2-8DC8-DC5E24BDEADA}"/>
    <hyperlink ref="B5" location="Indicator_2!A1" display="Indicator_2!A1" xr:uid="{60770808-C241-4BBB-BEA7-062425C76A40}"/>
    <hyperlink ref="B6" location="Indicator_3!A1" display="Indicator_3!A1" xr:uid="{8B915891-F0E1-4C74-9458-FAE88045DF7B}"/>
    <hyperlink ref="B7" location="Indicator_4!A1" display="Indicator_4!A1" xr:uid="{A62EDBAD-2D77-4939-8C4D-8C6CE16A293F}"/>
    <hyperlink ref="B8" location="Indicator_5!A1" display="Indicator_5!A1" xr:uid="{19E93356-65E1-4E67-B15D-BB775DD8DF88}"/>
    <hyperlink ref="B9" location="Indicator_6!A1" display="Indicator_6!A1" xr:uid="{73ED9F6E-56F1-48DC-9725-5482D26E8C6B}"/>
    <hyperlink ref="B10" location="Indicator_7!A1" display="Indicator_7!A1" xr:uid="{257A0491-6F04-4AF0-9F9C-ACC68090435F}"/>
    <hyperlink ref="B11" location="Indicator_8!A1" display="Indicator_8!A1" xr:uid="{4EA3CEB0-EFCE-4212-AA60-E152B0BA08E6}"/>
    <hyperlink ref="B12" location="Indicator_9!A1" display="Indicator_9!A1" xr:uid="{85FD8A3F-D046-4565-BCD1-F733E70AB5AD}"/>
    <hyperlink ref="B13" location="Indicator_10!A1" display="Indicator_10!A1" xr:uid="{D309245B-FF49-43F3-8E49-280ED7674E60}"/>
    <hyperlink ref="B14" location="Indicator_11!A1" display="Indicator_11!A1" xr:uid="{A80D807E-0544-4284-8945-168B3AA1911A}"/>
    <hyperlink ref="B15" location="Indicator_12!A1" display="Indicator_12!A1" xr:uid="{2DB653C5-6D3C-4EB5-AE6E-34BE417FF055}"/>
    <hyperlink ref="B16" location="Indicator_13!A1" display="Indicator_13!A1" xr:uid="{91E01B6B-EFB9-45B2-9830-F84413A22F22}"/>
    <hyperlink ref="B17" location="Indicator_14!A1" display="Indicator_14!A1" xr:uid="{1E8ECD72-05D8-4BA2-ADB3-6C49527B692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7"/>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44</v>
      </c>
    </row>
    <row r="3" spans="1:13" x14ac:dyDescent="0.35">
      <c r="A3" s="4" t="s">
        <v>3</v>
      </c>
      <c r="B3" s="99" t="s">
        <v>12</v>
      </c>
      <c r="C3" s="99"/>
      <c r="D3" s="99"/>
      <c r="E3" s="99"/>
      <c r="F3" s="99"/>
      <c r="G3" s="99"/>
      <c r="H3" s="99"/>
      <c r="I3" s="99"/>
      <c r="J3" s="99"/>
      <c r="K3" s="99"/>
      <c r="L3" s="99"/>
      <c r="M3" s="99"/>
    </row>
    <row r="4" spans="1:13" s="11" customFormat="1" ht="117" customHeight="1" x14ac:dyDescent="0.35">
      <c r="A4" s="12" t="s">
        <v>13</v>
      </c>
      <c r="B4" s="98" t="s">
        <v>45</v>
      </c>
      <c r="C4" s="98"/>
      <c r="D4" s="98"/>
      <c r="E4" s="98"/>
      <c r="F4" s="98"/>
      <c r="G4" s="98"/>
      <c r="H4" s="98"/>
      <c r="I4" s="98"/>
      <c r="J4" s="98"/>
      <c r="K4" s="98"/>
      <c r="L4" s="98"/>
      <c r="M4" s="98"/>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0</v>
      </c>
      <c r="B9" s="37">
        <v>652592</v>
      </c>
      <c r="C9" s="37">
        <v>641161</v>
      </c>
      <c r="D9" s="32">
        <v>612534</v>
      </c>
      <c r="E9" s="32">
        <v>589604</v>
      </c>
      <c r="F9" s="33">
        <v>577869</v>
      </c>
    </row>
    <row r="10" spans="1:13" x14ac:dyDescent="0.35">
      <c r="A10" s="2" t="s">
        <v>16</v>
      </c>
      <c r="B10" s="38">
        <v>327509</v>
      </c>
      <c r="C10" s="38">
        <v>320965</v>
      </c>
      <c r="D10" s="5">
        <v>305983</v>
      </c>
      <c r="E10" s="5">
        <v>293529</v>
      </c>
      <c r="F10" s="6">
        <v>288910</v>
      </c>
    </row>
    <row r="11" spans="1:13" x14ac:dyDescent="0.35">
      <c r="A11" s="2" t="s">
        <v>17</v>
      </c>
      <c r="B11" s="38">
        <v>325083</v>
      </c>
      <c r="C11" s="38">
        <v>320196</v>
      </c>
      <c r="D11" s="5">
        <v>306551</v>
      </c>
      <c r="E11" s="5">
        <v>296075</v>
      </c>
      <c r="F11" s="6">
        <v>288959</v>
      </c>
    </row>
    <row r="12" spans="1:13" x14ac:dyDescent="0.35">
      <c r="A12" s="34" t="s">
        <v>18</v>
      </c>
      <c r="B12" s="39">
        <v>81026</v>
      </c>
      <c r="C12" s="39">
        <v>78942</v>
      </c>
      <c r="D12" s="35">
        <v>77858</v>
      </c>
      <c r="E12" s="35">
        <v>71332</v>
      </c>
      <c r="F12" s="36">
        <v>72384</v>
      </c>
    </row>
    <row r="13" spans="1:13" x14ac:dyDescent="0.35">
      <c r="A13" s="2" t="s">
        <v>16</v>
      </c>
      <c r="B13" s="38">
        <v>42314</v>
      </c>
      <c r="C13" s="38">
        <v>41221</v>
      </c>
      <c r="D13" s="5">
        <v>40466</v>
      </c>
      <c r="E13" s="5">
        <v>37016</v>
      </c>
      <c r="F13" s="6">
        <v>37393</v>
      </c>
    </row>
    <row r="14" spans="1:13" x14ac:dyDescent="0.35">
      <c r="A14" s="2" t="s">
        <v>17</v>
      </c>
      <c r="B14" s="38">
        <v>38712</v>
      </c>
      <c r="C14" s="38">
        <v>37721</v>
      </c>
      <c r="D14" s="5">
        <v>37392</v>
      </c>
      <c r="E14" s="5">
        <v>34316</v>
      </c>
      <c r="F14" s="6">
        <v>34991</v>
      </c>
    </row>
    <row r="15" spans="1:13" x14ac:dyDescent="0.35">
      <c r="A15" s="34" t="s">
        <v>19</v>
      </c>
      <c r="B15" s="39">
        <v>170861</v>
      </c>
      <c r="C15" s="39">
        <v>167104</v>
      </c>
      <c r="D15" s="35">
        <v>162170</v>
      </c>
      <c r="E15" s="35">
        <v>158528</v>
      </c>
      <c r="F15" s="36">
        <v>154140</v>
      </c>
    </row>
    <row r="16" spans="1:13" x14ac:dyDescent="0.35">
      <c r="A16" s="2" t="s">
        <v>16</v>
      </c>
      <c r="B16" s="38">
        <v>89835</v>
      </c>
      <c r="C16" s="38">
        <v>87762</v>
      </c>
      <c r="D16" s="5">
        <v>84734</v>
      </c>
      <c r="E16" s="5">
        <v>82707</v>
      </c>
      <c r="F16" s="6">
        <v>80207</v>
      </c>
    </row>
    <row r="17" spans="1:6" x14ac:dyDescent="0.35">
      <c r="A17" s="2" t="s">
        <v>17</v>
      </c>
      <c r="B17" s="38">
        <v>81026</v>
      </c>
      <c r="C17" s="38">
        <v>79342</v>
      </c>
      <c r="D17" s="5">
        <v>77436</v>
      </c>
      <c r="E17" s="5">
        <v>75821</v>
      </c>
      <c r="F17" s="6">
        <v>73933</v>
      </c>
    </row>
    <row r="18" spans="1:6" x14ac:dyDescent="0.35">
      <c r="A18" s="34" t="s">
        <v>20</v>
      </c>
      <c r="B18" s="39">
        <v>148810</v>
      </c>
      <c r="C18" s="39">
        <v>139426</v>
      </c>
      <c r="D18" s="35">
        <v>132709</v>
      </c>
      <c r="E18" s="35">
        <v>127958</v>
      </c>
      <c r="F18" s="36">
        <v>123998</v>
      </c>
    </row>
    <row r="19" spans="1:6" x14ac:dyDescent="0.35">
      <c r="A19" s="2" t="s">
        <v>16</v>
      </c>
      <c r="B19" s="38">
        <v>78348</v>
      </c>
      <c r="C19" s="38">
        <v>73705</v>
      </c>
      <c r="D19" s="5">
        <v>70210</v>
      </c>
      <c r="E19" s="5">
        <v>67560</v>
      </c>
      <c r="F19" s="6">
        <v>65384</v>
      </c>
    </row>
    <row r="20" spans="1:6" x14ac:dyDescent="0.35">
      <c r="A20" s="2" t="s">
        <v>17</v>
      </c>
      <c r="B20" s="38">
        <v>70462</v>
      </c>
      <c r="C20" s="38">
        <v>65721</v>
      </c>
      <c r="D20" s="5">
        <v>62499</v>
      </c>
      <c r="E20" s="5">
        <v>60398</v>
      </c>
      <c r="F20" s="6">
        <v>58614</v>
      </c>
    </row>
    <row r="21" spans="1:6" x14ac:dyDescent="0.35">
      <c r="A21" s="34" t="s">
        <v>21</v>
      </c>
      <c r="B21" s="39">
        <v>120062</v>
      </c>
      <c r="C21" s="39">
        <v>116646</v>
      </c>
      <c r="D21" s="35">
        <v>109533</v>
      </c>
      <c r="E21" s="35">
        <v>107989</v>
      </c>
      <c r="F21" s="36">
        <v>103467</v>
      </c>
    </row>
    <row r="22" spans="1:6" x14ac:dyDescent="0.35">
      <c r="A22" s="2" t="s">
        <v>16</v>
      </c>
      <c r="B22" s="38">
        <v>63901</v>
      </c>
      <c r="C22" s="38">
        <v>62177</v>
      </c>
      <c r="D22" s="5">
        <v>58290</v>
      </c>
      <c r="E22" s="5">
        <v>57270</v>
      </c>
      <c r="F22" s="6">
        <v>55539</v>
      </c>
    </row>
    <row r="23" spans="1:6" x14ac:dyDescent="0.35">
      <c r="A23" s="2" t="s">
        <v>17</v>
      </c>
      <c r="B23" s="38">
        <v>56161</v>
      </c>
      <c r="C23" s="38">
        <v>54469</v>
      </c>
      <c r="D23" s="5">
        <v>51243</v>
      </c>
      <c r="E23" s="5">
        <v>50719</v>
      </c>
      <c r="F23" s="6">
        <v>47928</v>
      </c>
    </row>
    <row r="24" spans="1:6" x14ac:dyDescent="0.35">
      <c r="A24" s="34" t="s">
        <v>22</v>
      </c>
      <c r="B24" s="39">
        <v>131833</v>
      </c>
      <c r="C24" s="39">
        <v>139043</v>
      </c>
      <c r="D24" s="35">
        <v>130264</v>
      </c>
      <c r="E24" s="35">
        <v>123797</v>
      </c>
      <c r="F24" s="36">
        <v>123880</v>
      </c>
    </row>
    <row r="25" spans="1:6" x14ac:dyDescent="0.35">
      <c r="A25" s="2" t="s">
        <v>16</v>
      </c>
      <c r="B25" s="40">
        <v>53111</v>
      </c>
      <c r="C25" s="40">
        <v>56100</v>
      </c>
      <c r="D25" s="14">
        <v>52283</v>
      </c>
      <c r="E25" s="14">
        <v>48976</v>
      </c>
      <c r="F25" s="15">
        <v>50387</v>
      </c>
    </row>
    <row r="26" spans="1:6" ht="15" thickBot="1" x14ac:dyDescent="0.4">
      <c r="A26" s="41" t="s">
        <v>17</v>
      </c>
      <c r="B26" s="41">
        <v>78722</v>
      </c>
      <c r="C26" s="41">
        <v>82943</v>
      </c>
      <c r="D26" s="7">
        <v>77981</v>
      </c>
      <c r="E26" s="7">
        <v>74821</v>
      </c>
      <c r="F26" s="8">
        <v>73493</v>
      </c>
    </row>
    <row r="27"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FCE3-DD20-4401-95DA-0F27DC038D77}">
  <sheetPr codeName="Sheet3"/>
  <dimension ref="A1:M24"/>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55</v>
      </c>
    </row>
    <row r="3" spans="1:13" x14ac:dyDescent="0.35">
      <c r="A3" s="4" t="s">
        <v>3</v>
      </c>
      <c r="B3" s="99" t="s">
        <v>23</v>
      </c>
      <c r="C3" s="99"/>
      <c r="D3" s="99"/>
      <c r="E3" s="99"/>
      <c r="F3" s="99"/>
      <c r="G3" s="99"/>
      <c r="H3" s="99"/>
      <c r="I3" s="99"/>
      <c r="J3" s="99"/>
      <c r="K3" s="99"/>
      <c r="L3" s="99"/>
      <c r="M3" s="99"/>
    </row>
    <row r="4" spans="1:13" s="13" customFormat="1" ht="116" customHeight="1" x14ac:dyDescent="0.35">
      <c r="A4" s="12" t="s">
        <v>13</v>
      </c>
      <c r="B4" s="100" t="s">
        <v>46</v>
      </c>
      <c r="C4" s="100"/>
      <c r="D4" s="100"/>
      <c r="E4" s="100"/>
      <c r="F4" s="100"/>
      <c r="G4" s="100"/>
      <c r="H4" s="100"/>
      <c r="I4" s="100"/>
      <c r="J4" s="100"/>
      <c r="K4" s="100"/>
      <c r="L4" s="100"/>
      <c r="M4" s="100"/>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18</v>
      </c>
      <c r="B9" s="101">
        <v>0.80299999999999994</v>
      </c>
      <c r="C9" s="101">
        <v>0.78299999999999992</v>
      </c>
      <c r="D9" s="101">
        <v>0.79900000000000004</v>
      </c>
      <c r="E9" s="101">
        <v>0.76900000000000002</v>
      </c>
      <c r="F9" s="102">
        <v>0.82200000000000006</v>
      </c>
    </row>
    <row r="10" spans="1:13" x14ac:dyDescent="0.35">
      <c r="A10" s="2" t="s">
        <v>16</v>
      </c>
      <c r="B10" s="103">
        <v>0.81599999999999995</v>
      </c>
      <c r="C10" s="103">
        <v>0.80299999999999994</v>
      </c>
      <c r="D10" s="103">
        <v>0.81900000000000006</v>
      </c>
      <c r="E10" s="103">
        <v>0.78500000000000003</v>
      </c>
      <c r="F10" s="104">
        <v>0.83099999999999996</v>
      </c>
    </row>
    <row r="11" spans="1:13" x14ac:dyDescent="0.35">
      <c r="A11" s="2" t="s">
        <v>17</v>
      </c>
      <c r="B11" s="103">
        <v>0.78900000000000003</v>
      </c>
      <c r="C11" s="103">
        <v>0.76300000000000001</v>
      </c>
      <c r="D11" s="103">
        <v>0.77900000000000003</v>
      </c>
      <c r="E11" s="103">
        <v>0.752</v>
      </c>
      <c r="F11" s="104">
        <v>0.81099999999999994</v>
      </c>
    </row>
    <row r="12" spans="1:13" x14ac:dyDescent="0.35">
      <c r="A12" s="34" t="s">
        <v>19</v>
      </c>
      <c r="B12" s="105">
        <v>1.038</v>
      </c>
      <c r="C12" s="105">
        <v>1.024</v>
      </c>
      <c r="D12" s="105">
        <v>0.998</v>
      </c>
      <c r="E12" s="105">
        <v>0.97400000000000009</v>
      </c>
      <c r="F12" s="106">
        <v>0.95400000000000007</v>
      </c>
    </row>
    <row r="13" spans="1:13" x14ac:dyDescent="0.35">
      <c r="A13" s="2" t="s">
        <v>16</v>
      </c>
      <c r="B13" s="103">
        <v>1.052</v>
      </c>
      <c r="C13" s="103">
        <v>1.048</v>
      </c>
      <c r="D13" s="103">
        <v>1.022</v>
      </c>
      <c r="E13" s="103">
        <v>1.0009999999999999</v>
      </c>
      <c r="F13" s="104">
        <v>0.98199999999999998</v>
      </c>
    </row>
    <row r="14" spans="1:13" x14ac:dyDescent="0.35">
      <c r="A14" s="2" t="s">
        <v>17</v>
      </c>
      <c r="B14" s="103">
        <v>1.0229999999999999</v>
      </c>
      <c r="C14" s="103">
        <v>0.99900000000000011</v>
      </c>
      <c r="D14" s="103">
        <v>0.97199999999999998</v>
      </c>
      <c r="E14" s="103">
        <v>0.94700000000000006</v>
      </c>
      <c r="F14" s="104">
        <v>0.92500000000000004</v>
      </c>
    </row>
    <row r="15" spans="1:13" x14ac:dyDescent="0.35">
      <c r="A15" s="34" t="s">
        <v>20</v>
      </c>
      <c r="B15" s="105">
        <v>0.97400000000000009</v>
      </c>
      <c r="C15" s="105">
        <v>0.96499999999999997</v>
      </c>
      <c r="D15" s="105">
        <v>0.96200000000000008</v>
      </c>
      <c r="E15" s="105">
        <v>0.96700000000000008</v>
      </c>
      <c r="F15" s="106">
        <v>0.96200000000000008</v>
      </c>
    </row>
    <row r="16" spans="1:13" x14ac:dyDescent="0.35">
      <c r="A16" s="2" t="s">
        <v>16</v>
      </c>
      <c r="B16" s="103">
        <v>0.9890000000000001</v>
      </c>
      <c r="C16" s="103">
        <v>0.98699999999999999</v>
      </c>
      <c r="D16" s="103">
        <v>0.9890000000000001</v>
      </c>
      <c r="E16" s="103">
        <v>0.996</v>
      </c>
      <c r="F16" s="104">
        <v>0.99199999999999999</v>
      </c>
    </row>
    <row r="17" spans="1:6" x14ac:dyDescent="0.35">
      <c r="A17" s="2" t="s">
        <v>17</v>
      </c>
      <c r="B17" s="103">
        <v>0.95900000000000007</v>
      </c>
      <c r="C17" s="103">
        <v>0.94200000000000006</v>
      </c>
      <c r="D17" s="103">
        <v>0.93299999999999994</v>
      </c>
      <c r="E17" s="103">
        <v>0.93700000000000006</v>
      </c>
      <c r="F17" s="104">
        <v>0.93</v>
      </c>
    </row>
    <row r="18" spans="1:6" x14ac:dyDescent="0.35">
      <c r="A18" s="34" t="s">
        <v>25</v>
      </c>
      <c r="B18" s="105">
        <v>1.0070000000000001</v>
      </c>
      <c r="C18" s="105">
        <v>0.997</v>
      </c>
      <c r="D18" s="105">
        <v>0.98099999999999998</v>
      </c>
      <c r="E18" s="105">
        <v>0.97099999999999997</v>
      </c>
      <c r="F18" s="106">
        <v>0.95700000000000007</v>
      </c>
    </row>
    <row r="19" spans="1:6" x14ac:dyDescent="0.35">
      <c r="A19" s="2" t="s">
        <v>16</v>
      </c>
      <c r="B19" s="103">
        <v>1.0209999999999999</v>
      </c>
      <c r="C19" s="103">
        <v>1.026</v>
      </c>
      <c r="D19" s="103">
        <v>1.0070000000000001</v>
      </c>
      <c r="E19" s="103">
        <v>0.99900000000000011</v>
      </c>
      <c r="F19" s="104">
        <v>0.98699999999999999</v>
      </c>
    </row>
    <row r="20" spans="1:6" x14ac:dyDescent="0.35">
      <c r="A20" s="2" t="s">
        <v>17</v>
      </c>
      <c r="B20" s="103">
        <v>0.99199999999999999</v>
      </c>
      <c r="C20" s="103">
        <v>0.97199999999999998</v>
      </c>
      <c r="D20" s="103">
        <v>0.95499999999999996</v>
      </c>
      <c r="E20" s="103">
        <v>0.94200000000000006</v>
      </c>
      <c r="F20" s="104">
        <v>0.92700000000000005</v>
      </c>
    </row>
    <row r="21" spans="1:6" x14ac:dyDescent="0.35">
      <c r="A21" s="34" t="s">
        <v>21</v>
      </c>
      <c r="B21" s="105">
        <v>0.93900000000000006</v>
      </c>
      <c r="C21" s="105">
        <v>0.95599999999999996</v>
      </c>
      <c r="D21" s="105">
        <v>0.91900000000000004</v>
      </c>
      <c r="E21" s="105">
        <v>0.93500000000000005</v>
      </c>
      <c r="F21" s="106">
        <v>0.94400000000000006</v>
      </c>
    </row>
    <row r="22" spans="1:6" x14ac:dyDescent="0.35">
      <c r="A22" s="2" t="s">
        <v>16</v>
      </c>
      <c r="B22" s="107">
        <v>0.97400000000000009</v>
      </c>
      <c r="C22" s="107">
        <v>0.99299999999999999</v>
      </c>
      <c r="D22" s="107">
        <v>0.95</v>
      </c>
      <c r="E22" s="107">
        <v>0.96799999999999997</v>
      </c>
      <c r="F22" s="108">
        <v>0.98699999999999999</v>
      </c>
    </row>
    <row r="23" spans="1:6" ht="15" thickBot="1" x14ac:dyDescent="0.4">
      <c r="A23" s="20" t="s">
        <v>17</v>
      </c>
      <c r="B23" s="109">
        <v>0.90099999999999991</v>
      </c>
      <c r="C23" s="109">
        <v>0.91700000000000004</v>
      </c>
      <c r="D23" s="109">
        <v>0.8859999999999999</v>
      </c>
      <c r="E23" s="109">
        <v>0.90099999999999991</v>
      </c>
      <c r="F23" s="110">
        <v>0.89900000000000002</v>
      </c>
    </row>
    <row r="24"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1405-FB1D-4C70-89C9-C9C3485FC4CD}">
  <sheetPr codeName="Sheet4"/>
  <dimension ref="A1:M24"/>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56</v>
      </c>
    </row>
    <row r="3" spans="1:13" x14ac:dyDescent="0.35">
      <c r="A3" s="4" t="s">
        <v>3</v>
      </c>
      <c r="B3" s="99" t="s">
        <v>23</v>
      </c>
      <c r="C3" s="99"/>
      <c r="D3" s="99"/>
      <c r="E3" s="99"/>
      <c r="F3" s="99"/>
      <c r="G3" s="99"/>
      <c r="H3" s="99"/>
      <c r="I3" s="99"/>
      <c r="J3" s="99"/>
      <c r="K3" s="99"/>
      <c r="L3" s="99"/>
      <c r="M3" s="99"/>
    </row>
    <row r="4" spans="1:13" s="13" customFormat="1" ht="114.5" customHeight="1" x14ac:dyDescent="0.35">
      <c r="A4" s="12" t="s">
        <v>13</v>
      </c>
      <c r="B4" s="100" t="s">
        <v>47</v>
      </c>
      <c r="C4" s="100"/>
      <c r="D4" s="100"/>
      <c r="E4" s="100"/>
      <c r="F4" s="100"/>
      <c r="G4" s="100"/>
      <c r="H4" s="100"/>
      <c r="I4" s="100"/>
      <c r="J4" s="100"/>
      <c r="K4" s="100"/>
      <c r="L4" s="100"/>
      <c r="M4" s="100"/>
    </row>
    <row r="5" spans="1:13" x14ac:dyDescent="0.35">
      <c r="A5" s="4" t="s">
        <v>14</v>
      </c>
      <c r="B5" s="99" t="s">
        <v>24</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18</v>
      </c>
      <c r="B9" s="42">
        <f>(76.3) / 100</f>
        <v>0.76300000000000001</v>
      </c>
      <c r="C9" s="42">
        <f>(71.9) / 100</f>
        <v>0.71900000000000008</v>
      </c>
      <c r="D9" s="42">
        <f>(75.9) / 100</f>
        <v>0.75900000000000001</v>
      </c>
      <c r="E9" s="42">
        <f>(72.8973574169074) / 100</f>
        <v>0.72897357416907393</v>
      </c>
      <c r="F9" s="43">
        <f>(78.8) / 100</f>
        <v>0.78799999999999992</v>
      </c>
    </row>
    <row r="10" spans="1:13" x14ac:dyDescent="0.35">
      <c r="A10" s="2" t="s">
        <v>16</v>
      </c>
      <c r="B10" s="16">
        <f>(77.4) / 100</f>
        <v>0.77400000000000002</v>
      </c>
      <c r="C10" s="16">
        <f>(73.6) / 100</f>
        <v>0.73599999999999999</v>
      </c>
      <c r="D10" s="16">
        <f>(77.6) / 100</f>
        <v>0.77599999999999991</v>
      </c>
      <c r="E10" s="16">
        <f>(74.3) / 100</f>
        <v>0.74299999999999999</v>
      </c>
      <c r="F10" s="17">
        <f>(79.5) / 100</f>
        <v>0.79500000000000004</v>
      </c>
    </row>
    <row r="11" spans="1:13" x14ac:dyDescent="0.35">
      <c r="A11" s="2" t="s">
        <v>17</v>
      </c>
      <c r="B11" s="16">
        <f>(75.1) / 100</f>
        <v>0.75099999999999989</v>
      </c>
      <c r="C11" s="16">
        <f>(70.1) / 100</f>
        <v>0.70099999999999996</v>
      </c>
      <c r="D11" s="16">
        <f>(74.1) / 100</f>
        <v>0.74099999999999999</v>
      </c>
      <c r="E11" s="16">
        <f>(71.4) / 100</f>
        <v>0.71400000000000008</v>
      </c>
      <c r="F11" s="17">
        <f>(78) / 100</f>
        <v>0.78</v>
      </c>
    </row>
    <row r="12" spans="1:13" x14ac:dyDescent="0.35">
      <c r="A12" s="34" t="s">
        <v>19</v>
      </c>
      <c r="B12" s="44">
        <f>(96.9) / 100</f>
        <v>0.96900000000000008</v>
      </c>
      <c r="C12" s="44">
        <f>(95.8) / 100</f>
        <v>0.95799999999999996</v>
      </c>
      <c r="D12" s="44">
        <f>(93.1) / 100</f>
        <v>0.93099999999999994</v>
      </c>
      <c r="E12" s="44">
        <f>(90.4610580794266) / 100</f>
        <v>0.90461058079426604</v>
      </c>
      <c r="F12" s="45">
        <f>(88.3) / 100</f>
        <v>0.88300000000000001</v>
      </c>
    </row>
    <row r="13" spans="1:13" x14ac:dyDescent="0.35">
      <c r="A13" s="2" t="s">
        <v>16</v>
      </c>
      <c r="B13" s="16">
        <f>(97.5) / 100</f>
        <v>0.97499999999999998</v>
      </c>
      <c r="C13" s="16">
        <f>(97.5) / 100</f>
        <v>0.97499999999999998</v>
      </c>
      <c r="D13" s="16">
        <f>(94.8) / 100</f>
        <v>0.94799999999999995</v>
      </c>
      <c r="E13" s="16">
        <f>(92.4) / 100</f>
        <v>0.92400000000000004</v>
      </c>
      <c r="F13" s="17">
        <f>(90.4) / 100</f>
        <v>0.90400000000000003</v>
      </c>
    </row>
    <row r="14" spans="1:13" x14ac:dyDescent="0.35">
      <c r="A14" s="2" t="s">
        <v>17</v>
      </c>
      <c r="B14" s="16">
        <f>(96.2) / 100</f>
        <v>0.96200000000000008</v>
      </c>
      <c r="C14" s="16">
        <f>(94.1) / 100</f>
        <v>0.94099999999999995</v>
      </c>
      <c r="D14" s="16">
        <f>(91.3) / 100</f>
        <v>0.91299999999999992</v>
      </c>
      <c r="E14" s="16">
        <f>(88.5) / 100</f>
        <v>0.88500000000000001</v>
      </c>
      <c r="F14" s="17">
        <f>(86.2) / 100</f>
        <v>0.86199999999999999</v>
      </c>
    </row>
    <row r="15" spans="1:13" x14ac:dyDescent="0.35">
      <c r="A15" s="34" t="s">
        <v>20</v>
      </c>
      <c r="B15" s="44">
        <f>(88.3) / 100</f>
        <v>0.88300000000000001</v>
      </c>
      <c r="C15" s="44">
        <f>(87.7) / 100</f>
        <v>0.877</v>
      </c>
      <c r="D15" s="44">
        <f>(87) / 100</f>
        <v>0.87</v>
      </c>
      <c r="E15" s="44">
        <f>(87.0624244256348) / 100</f>
        <v>0.87062424425634799</v>
      </c>
      <c r="F15" s="45">
        <f>(87.4) / 100</f>
        <v>0.87400000000000011</v>
      </c>
    </row>
    <row r="16" spans="1:13" x14ac:dyDescent="0.35">
      <c r="A16" s="2" t="s">
        <v>16</v>
      </c>
      <c r="B16" s="16">
        <f>(88.6) / 100</f>
        <v>0.8859999999999999</v>
      </c>
      <c r="C16" s="16">
        <f>(88.8) / 100</f>
        <v>0.88800000000000001</v>
      </c>
      <c r="D16" s="16">
        <f>(88.5) / 100</f>
        <v>0.88500000000000001</v>
      </c>
      <c r="E16" s="16">
        <f>(88.9) / 100</f>
        <v>0.88900000000000001</v>
      </c>
      <c r="F16" s="17">
        <f>(89.4) / 100</f>
        <v>0.89400000000000002</v>
      </c>
    </row>
    <row r="17" spans="1:6" x14ac:dyDescent="0.35">
      <c r="A17" s="2" t="s">
        <v>17</v>
      </c>
      <c r="B17" s="16">
        <f>(88) / 100</f>
        <v>0.88</v>
      </c>
      <c r="C17" s="16">
        <f>(86.5) / 100</f>
        <v>0.86499999999999999</v>
      </c>
      <c r="D17" s="16">
        <f>(85.4) / 100</f>
        <v>0.85400000000000009</v>
      </c>
      <c r="E17" s="16">
        <f>(85.2) / 100</f>
        <v>0.85199999999999998</v>
      </c>
      <c r="F17" s="17">
        <f>(85.4) / 100</f>
        <v>0.85400000000000009</v>
      </c>
    </row>
    <row r="18" spans="1:6" x14ac:dyDescent="0.35">
      <c r="A18" s="34" t="s">
        <v>25</v>
      </c>
      <c r="B18" s="44">
        <f>(96.5) / 100</f>
        <v>0.96499999999999997</v>
      </c>
      <c r="C18" s="44">
        <f>(95.6) / 100</f>
        <v>0.95599999999999996</v>
      </c>
      <c r="D18" s="44">
        <f>(93.9) / 100</f>
        <v>0.93900000000000006</v>
      </c>
      <c r="E18" s="44">
        <f>(93) / 100</f>
        <v>0.93</v>
      </c>
      <c r="F18" s="45">
        <f>(92) / 100</f>
        <v>0.92</v>
      </c>
    </row>
    <row r="19" spans="1:6" x14ac:dyDescent="0.35">
      <c r="A19" s="2" t="s">
        <v>16</v>
      </c>
      <c r="B19" s="16">
        <f>(97.4) / 100</f>
        <v>0.97400000000000009</v>
      </c>
      <c r="C19" s="16">
        <f>(97.9) / 100</f>
        <v>0.97900000000000009</v>
      </c>
      <c r="D19" s="16">
        <f>(95.9) / 100</f>
        <v>0.95900000000000007</v>
      </c>
      <c r="E19" s="16">
        <f>(95.2) / 100</f>
        <v>0.95200000000000007</v>
      </c>
      <c r="F19" s="17">
        <f>(94.4) / 100</f>
        <v>0.94400000000000006</v>
      </c>
    </row>
    <row r="20" spans="1:6" x14ac:dyDescent="0.35">
      <c r="A20" s="2" t="s">
        <v>17</v>
      </c>
      <c r="B20" s="16">
        <f>(95.6) / 100</f>
        <v>0.95599999999999996</v>
      </c>
      <c r="C20" s="16">
        <f>(93.8) / 100</f>
        <v>0.93799999999999994</v>
      </c>
      <c r="D20" s="16">
        <f>(91.8) / 100</f>
        <v>0.91799999999999993</v>
      </c>
      <c r="E20" s="16">
        <f>(90.7) / 100</f>
        <v>0.90700000000000003</v>
      </c>
      <c r="F20" s="17">
        <f>(89.5) / 100</f>
        <v>0.89500000000000002</v>
      </c>
    </row>
    <row r="21" spans="1:6" x14ac:dyDescent="0.35">
      <c r="A21" s="34" t="s">
        <v>21</v>
      </c>
      <c r="B21" s="44">
        <f>(76.7) / 100</f>
        <v>0.76700000000000002</v>
      </c>
      <c r="C21" s="44">
        <f>(77.4) / 100</f>
        <v>0.77400000000000002</v>
      </c>
      <c r="D21" s="44">
        <f>(76.2) / 100</f>
        <v>0.76200000000000001</v>
      </c>
      <c r="E21" s="44">
        <f>(78.0305355093722) / 100</f>
        <v>0.78030535509372201</v>
      </c>
      <c r="F21" s="45">
        <f>(77.6) / 100</f>
        <v>0.77599999999999991</v>
      </c>
    </row>
    <row r="22" spans="1:6" x14ac:dyDescent="0.35">
      <c r="A22" s="2" t="s">
        <v>16</v>
      </c>
      <c r="B22" s="18">
        <f>(76.4) / 100</f>
        <v>0.76400000000000001</v>
      </c>
      <c r="C22" s="18">
        <f>(77.4) / 100</f>
        <v>0.77400000000000002</v>
      </c>
      <c r="D22" s="18">
        <f>(76.6) / 100</f>
        <v>0.7659999999999999</v>
      </c>
      <c r="E22" s="18">
        <f>(78.9) / 100</f>
        <v>0.78900000000000003</v>
      </c>
      <c r="F22" s="19">
        <f>(79.6) / 100</f>
        <v>0.79599999999999993</v>
      </c>
    </row>
    <row r="23" spans="1:6" ht="15" thickBot="1" x14ac:dyDescent="0.4">
      <c r="A23" s="20" t="s">
        <v>17</v>
      </c>
      <c r="B23" s="20">
        <f>(77.1) / 100</f>
        <v>0.77099999999999991</v>
      </c>
      <c r="C23" s="20">
        <f>(77.5) / 100</f>
        <v>0.77500000000000002</v>
      </c>
      <c r="D23" s="20">
        <f>(75.6) / 100</f>
        <v>0.75599999999999989</v>
      </c>
      <c r="E23" s="20">
        <f>(77.1) / 100</f>
        <v>0.77099999999999991</v>
      </c>
      <c r="F23" s="21">
        <f>(75.5) / 100</f>
        <v>0.755</v>
      </c>
    </row>
    <row r="24" spans="1:6" ht="15" thickTop="1" x14ac:dyDescent="0.35"/>
  </sheetData>
  <mergeCells count="4">
    <mergeCell ref="A1:XFD1"/>
    <mergeCell ref="B4:M4"/>
    <mergeCell ref="B3:M3"/>
    <mergeCell ref="B5:M5"/>
  </mergeCells>
  <pageMargins left="0.7" right="0.7" top="0.75" bottom="0.75" header="0.3" footer="0.3"/>
  <pageSetup paperSize="9" orientation="portrait" r:id="rId1"/>
  <ignoredErrors>
    <ignoredError sqref="E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88C7-F3A2-4814-89B9-D1579AC150C1}">
  <sheetPr codeName="Sheet5"/>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48</v>
      </c>
    </row>
    <row r="3" spans="1:13" x14ac:dyDescent="0.35">
      <c r="A3" s="4" t="s">
        <v>3</v>
      </c>
      <c r="B3" s="99" t="s">
        <v>26</v>
      </c>
      <c r="C3" s="99"/>
      <c r="D3" s="99"/>
      <c r="E3" s="99"/>
      <c r="F3" s="99"/>
      <c r="G3" s="99"/>
      <c r="H3" s="99"/>
      <c r="I3" s="99"/>
      <c r="J3" s="99"/>
      <c r="K3" s="99"/>
      <c r="L3" s="99"/>
      <c r="M3" s="99"/>
    </row>
    <row r="4" spans="1:13" s="13" customFormat="1" ht="28.5" customHeight="1" x14ac:dyDescent="0.35">
      <c r="A4" s="12" t="s">
        <v>13</v>
      </c>
      <c r="B4" s="100" t="s">
        <v>62</v>
      </c>
      <c r="C4" s="100"/>
      <c r="D4" s="100"/>
      <c r="E4" s="100"/>
      <c r="F4" s="100"/>
      <c r="G4" s="100"/>
      <c r="H4" s="100"/>
      <c r="I4" s="100"/>
      <c r="J4" s="100"/>
      <c r="K4" s="100"/>
      <c r="L4" s="100"/>
      <c r="M4" s="100"/>
    </row>
    <row r="5" spans="1:13" x14ac:dyDescent="0.35">
      <c r="A5" s="4" t="s">
        <v>14</v>
      </c>
      <c r="B5" s="99" t="s">
        <v>24</v>
      </c>
      <c r="C5" s="99"/>
      <c r="D5" s="99"/>
      <c r="E5" s="99"/>
      <c r="F5" s="99"/>
      <c r="G5" s="99"/>
      <c r="H5" s="99"/>
      <c r="I5" s="99"/>
      <c r="J5" s="99"/>
      <c r="K5" s="99"/>
      <c r="L5" s="99"/>
      <c r="M5" s="99"/>
    </row>
    <row r="7" spans="1:13" ht="15" thickBot="1" x14ac:dyDescent="0.4"/>
    <row r="8" spans="1:13" ht="19.5" thickTop="1" thickBot="1" x14ac:dyDescent="0.5">
      <c r="A8" s="28"/>
      <c r="B8" s="29">
        <v>2018</v>
      </c>
      <c r="C8" s="29">
        <v>2019</v>
      </c>
      <c r="D8" s="29">
        <v>2020</v>
      </c>
      <c r="E8" s="30">
        <v>2021</v>
      </c>
    </row>
    <row r="9" spans="1:13" ht="15" thickTop="1" x14ac:dyDescent="0.35">
      <c r="A9" s="31" t="s">
        <v>0</v>
      </c>
      <c r="B9" s="42">
        <v>0.97399999999999998</v>
      </c>
      <c r="C9" s="42">
        <v>0.81499999999999995</v>
      </c>
      <c r="D9" s="42">
        <v>0.753</v>
      </c>
      <c r="E9" s="43">
        <v>0.754</v>
      </c>
    </row>
    <row r="10" spans="1:13" x14ac:dyDescent="0.35">
      <c r="A10" s="10" t="s">
        <v>16</v>
      </c>
      <c r="B10" s="18">
        <v>0.98699999999999999</v>
      </c>
      <c r="C10" s="18">
        <v>0.83299999999999996</v>
      </c>
      <c r="D10" s="18">
        <v>0.76700000000000002</v>
      </c>
      <c r="E10" s="19">
        <v>0.77300000000000002</v>
      </c>
    </row>
    <row r="11" spans="1:13" ht="15" thickBot="1" x14ac:dyDescent="0.4">
      <c r="A11" s="3" t="s">
        <v>17</v>
      </c>
      <c r="B11" s="20">
        <v>0.96099999999999997</v>
      </c>
      <c r="C11" s="20">
        <v>0.79600000000000004</v>
      </c>
      <c r="D11" s="20">
        <v>0.73799999999999999</v>
      </c>
      <c r="E11" s="21">
        <v>0.73499999999999999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3051-1360-4511-BA46-39B39FDDDBE9}">
  <sheetPr codeName="Sheet6"/>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41</v>
      </c>
    </row>
    <row r="3" spans="1:13" x14ac:dyDescent="0.35">
      <c r="A3" s="4" t="s">
        <v>3</v>
      </c>
      <c r="B3" s="99" t="s">
        <v>26</v>
      </c>
      <c r="C3" s="99"/>
      <c r="D3" s="99"/>
      <c r="E3" s="99"/>
      <c r="F3" s="99"/>
      <c r="G3" s="99"/>
      <c r="H3" s="99"/>
      <c r="I3" s="99"/>
      <c r="J3" s="99"/>
      <c r="K3" s="99"/>
      <c r="L3" s="99"/>
      <c r="M3" s="99"/>
    </row>
    <row r="4" spans="1:13" s="13" customFormat="1" ht="26.5" customHeight="1" x14ac:dyDescent="0.35">
      <c r="A4" s="12" t="s">
        <v>13</v>
      </c>
      <c r="B4" s="100" t="s">
        <v>40</v>
      </c>
      <c r="C4" s="100"/>
      <c r="D4" s="100"/>
      <c r="E4" s="100"/>
      <c r="F4" s="100"/>
      <c r="G4" s="100"/>
      <c r="H4" s="100"/>
      <c r="I4" s="100"/>
      <c r="J4" s="100"/>
      <c r="K4" s="100"/>
      <c r="L4" s="100"/>
      <c r="M4" s="100"/>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2018</v>
      </c>
      <c r="C8" s="29">
        <v>2019</v>
      </c>
      <c r="D8" s="29">
        <v>2020</v>
      </c>
      <c r="E8" s="30">
        <v>2021</v>
      </c>
    </row>
    <row r="9" spans="1:13" ht="15" thickTop="1" x14ac:dyDescent="0.35">
      <c r="A9" s="31" t="s">
        <v>0</v>
      </c>
      <c r="B9" s="46">
        <v>100.06960837721688</v>
      </c>
      <c r="C9" s="46">
        <v>97.679771660068141</v>
      </c>
      <c r="D9" s="46">
        <v>98.505278236228321</v>
      </c>
      <c r="E9" s="47">
        <v>99.516587677725127</v>
      </c>
    </row>
    <row r="10" spans="1:13" x14ac:dyDescent="0.35">
      <c r="A10" s="10" t="s">
        <v>16</v>
      </c>
      <c r="B10" s="48">
        <v>103.429443889835</v>
      </c>
      <c r="C10" s="48">
        <v>99.898044860261479</v>
      </c>
      <c r="D10" s="48">
        <v>100.94070522546581</v>
      </c>
      <c r="E10" s="49">
        <v>102.01888433345758</v>
      </c>
    </row>
    <row r="11" spans="1:13" ht="15" thickBot="1" x14ac:dyDescent="0.4">
      <c r="A11" s="3" t="s">
        <v>17</v>
      </c>
      <c r="B11" s="50">
        <v>96.496596515331291</v>
      </c>
      <c r="C11" s="50">
        <v>95.354830599031999</v>
      </c>
      <c r="D11" s="50">
        <v>95.938859043233563</v>
      </c>
      <c r="E11" s="51">
        <v>96.92644032921811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A95E-888A-4183-9C19-61C22D555F88}">
  <sheetPr codeName="Sheet7"/>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42</v>
      </c>
    </row>
    <row r="3" spans="1:13" x14ac:dyDescent="0.35">
      <c r="A3" s="4" t="s">
        <v>3</v>
      </c>
      <c r="B3" s="99" t="s">
        <v>26</v>
      </c>
      <c r="C3" s="99"/>
      <c r="D3" s="99"/>
      <c r="E3" s="99"/>
      <c r="F3" s="99"/>
      <c r="G3" s="99"/>
      <c r="H3" s="99"/>
      <c r="I3" s="99"/>
      <c r="J3" s="99"/>
      <c r="K3" s="99"/>
      <c r="L3" s="99"/>
      <c r="M3" s="99"/>
    </row>
    <row r="4" spans="1:13" s="13" customFormat="1" ht="27.5" customHeight="1" x14ac:dyDescent="0.35">
      <c r="A4" s="12" t="s">
        <v>13</v>
      </c>
      <c r="B4" s="100" t="s">
        <v>50</v>
      </c>
      <c r="C4" s="100"/>
      <c r="D4" s="100"/>
      <c r="E4" s="100"/>
      <c r="F4" s="100"/>
      <c r="G4" s="100"/>
      <c r="H4" s="100"/>
      <c r="I4" s="100"/>
      <c r="J4" s="100"/>
      <c r="K4" s="100"/>
      <c r="L4" s="100"/>
      <c r="M4" s="100"/>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2018</v>
      </c>
      <c r="C8" s="29">
        <v>2019</v>
      </c>
      <c r="D8" s="29">
        <v>2020</v>
      </c>
      <c r="E8" s="30">
        <v>2021</v>
      </c>
    </row>
    <row r="9" spans="1:13" ht="15" thickTop="1" x14ac:dyDescent="0.35">
      <c r="A9" s="31" t="s">
        <v>0</v>
      </c>
      <c r="B9" s="46">
        <v>93.881354177451087</v>
      </c>
      <c r="C9" s="46">
        <v>91.4402500601106</v>
      </c>
      <c r="D9" s="46">
        <v>95.666994049338498</v>
      </c>
      <c r="E9" s="47">
        <v>96.466703696846267</v>
      </c>
    </row>
    <row r="10" spans="1:13" x14ac:dyDescent="0.35">
      <c r="A10" s="10" t="s">
        <v>16</v>
      </c>
      <c r="B10" s="48">
        <v>96.427855711422851</v>
      </c>
      <c r="C10" s="48">
        <v>92.973000984609016</v>
      </c>
      <c r="D10" s="48">
        <v>98.835574056364962</v>
      </c>
      <c r="E10" s="49">
        <v>98.970313723128797</v>
      </c>
    </row>
    <row r="11" spans="1:13" ht="15" thickBot="1" x14ac:dyDescent="0.4">
      <c r="A11" s="3" t="s">
        <v>17</v>
      </c>
      <c r="B11" s="50">
        <v>91.164658634538156</v>
      </c>
      <c r="C11" s="50">
        <v>89.80919819124297</v>
      </c>
      <c r="D11" s="50">
        <v>92.322308651505253</v>
      </c>
      <c r="E11" s="51">
        <v>93.835052851446292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7624-BA2F-4C41-A5C0-D3D9A300C85C}">
  <sheetPr codeName="Sheet8"/>
  <dimension ref="A1:M14"/>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27</v>
      </c>
    </row>
    <row r="3" spans="1:13" x14ac:dyDescent="0.35">
      <c r="A3" s="4" t="s">
        <v>3</v>
      </c>
      <c r="B3" s="99" t="s">
        <v>26</v>
      </c>
      <c r="C3" s="99"/>
      <c r="D3" s="99"/>
      <c r="E3" s="99"/>
      <c r="F3" s="99"/>
      <c r="G3" s="99"/>
      <c r="H3" s="99"/>
      <c r="I3" s="99"/>
      <c r="J3" s="99"/>
      <c r="K3" s="99"/>
      <c r="L3" s="99"/>
      <c r="M3" s="99"/>
    </row>
    <row r="4" spans="1:13" s="13" customFormat="1" ht="99.5" customHeight="1" x14ac:dyDescent="0.35">
      <c r="A4" s="12" t="s">
        <v>13</v>
      </c>
      <c r="B4" s="100" t="s">
        <v>49</v>
      </c>
      <c r="C4" s="100"/>
      <c r="D4" s="100"/>
      <c r="E4" s="100"/>
      <c r="F4" s="100"/>
      <c r="G4" s="100"/>
      <c r="H4" s="100"/>
      <c r="I4" s="100"/>
      <c r="J4" s="100"/>
      <c r="K4" s="100"/>
      <c r="L4" s="100"/>
      <c r="M4" s="100"/>
    </row>
    <row r="5" spans="1:13" x14ac:dyDescent="0.35">
      <c r="A5" s="4" t="s">
        <v>14</v>
      </c>
      <c r="B5" s="99" t="s">
        <v>24</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s="52" customFormat="1" ht="15" thickTop="1" x14ac:dyDescent="0.35">
      <c r="A9" s="22" t="s">
        <v>18</v>
      </c>
      <c r="B9" s="23">
        <v>0.96691176470588247</v>
      </c>
      <c r="C9" s="23">
        <v>0.71869665330104393</v>
      </c>
      <c r="D9" s="23">
        <v>0.95096059177026593</v>
      </c>
      <c r="E9" s="23">
        <v>0.9573593794966393</v>
      </c>
      <c r="F9" s="24">
        <v>0.97590254786375075</v>
      </c>
    </row>
    <row r="10" spans="1:13" x14ac:dyDescent="0.35">
      <c r="A10" s="10" t="s">
        <v>19</v>
      </c>
      <c r="B10" s="18">
        <v>0.97199385016674433</v>
      </c>
      <c r="C10" s="18">
        <v>0.95819299079025999</v>
      </c>
      <c r="D10" s="18">
        <v>0.95095941843379383</v>
      </c>
      <c r="E10" s="18">
        <v>0.94641467848237426</v>
      </c>
      <c r="F10" s="19">
        <v>0.94123809403405823</v>
      </c>
    </row>
    <row r="11" spans="1:13" x14ac:dyDescent="0.35">
      <c r="A11" s="10" t="s">
        <v>20</v>
      </c>
      <c r="B11" s="18">
        <v>0.97024795134946351</v>
      </c>
      <c r="C11" s="18">
        <v>0.877041180094557</v>
      </c>
      <c r="D11" s="18">
        <v>0.94425916470754001</v>
      </c>
      <c r="E11" s="18">
        <v>0.94049029009137453</v>
      </c>
      <c r="F11" s="19">
        <v>0.93785012041571592</v>
      </c>
    </row>
    <row r="12" spans="1:13" x14ac:dyDescent="0.35">
      <c r="A12" s="10" t="s">
        <v>25</v>
      </c>
      <c r="B12" s="18">
        <v>0.9251887483047263</v>
      </c>
      <c r="C12" s="18">
        <v>0.95599890769360796</v>
      </c>
      <c r="D12" s="18">
        <v>0.94810732732429359</v>
      </c>
      <c r="E12" s="18">
        <v>0.94380019966711115</v>
      </c>
      <c r="F12" s="19">
        <v>0.93968226342942118</v>
      </c>
    </row>
    <row r="13" spans="1:13" ht="15" thickBot="1" x14ac:dyDescent="0.4">
      <c r="A13" s="3" t="s">
        <v>21</v>
      </c>
      <c r="B13" s="20">
        <v>0.97119734941872138</v>
      </c>
      <c r="C13" s="20">
        <v>0.77500000000000002</v>
      </c>
      <c r="D13" s="20">
        <v>0.95048439181916033</v>
      </c>
      <c r="E13" s="20">
        <v>0.93062077361837103</v>
      </c>
      <c r="F13" s="21">
        <v>0.91025184522788238</v>
      </c>
    </row>
    <row r="14"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91A-E08E-4ED7-8DCB-68D4914D431C}">
  <sheetPr codeName="Sheet9"/>
  <dimension ref="A1:M10"/>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58</v>
      </c>
    </row>
    <row r="3" spans="1:13" x14ac:dyDescent="0.35">
      <c r="A3" s="4" t="s">
        <v>3</v>
      </c>
      <c r="B3" s="99" t="s">
        <v>28</v>
      </c>
      <c r="C3" s="99"/>
      <c r="D3" s="99"/>
      <c r="E3" s="99"/>
      <c r="F3" s="99"/>
      <c r="G3" s="99"/>
      <c r="H3" s="99"/>
      <c r="I3" s="99"/>
      <c r="J3" s="99"/>
      <c r="K3" s="99"/>
      <c r="L3" s="99"/>
      <c r="M3" s="99"/>
    </row>
    <row r="4" spans="1:13" s="13" customFormat="1" ht="27" customHeight="1" x14ac:dyDescent="0.35">
      <c r="A4" s="12" t="s">
        <v>13</v>
      </c>
      <c r="B4" s="100" t="s">
        <v>57</v>
      </c>
      <c r="C4" s="100"/>
      <c r="D4" s="100"/>
      <c r="E4" s="100"/>
      <c r="F4" s="100"/>
      <c r="G4" s="100"/>
      <c r="H4" s="100"/>
      <c r="I4" s="100"/>
      <c r="J4" s="100"/>
      <c r="K4" s="100"/>
      <c r="L4" s="100"/>
      <c r="M4" s="100"/>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5" thickTop="1" thickBot="1" x14ac:dyDescent="0.4">
      <c r="A9" s="53" t="s">
        <v>0</v>
      </c>
      <c r="B9" s="54">
        <v>153</v>
      </c>
      <c r="C9" s="54">
        <v>148</v>
      </c>
      <c r="D9" s="54">
        <v>141</v>
      </c>
      <c r="E9" s="54">
        <v>139</v>
      </c>
      <c r="F9" s="55">
        <v>136</v>
      </c>
    </row>
    <row r="10"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C9DA-0734-446C-8686-12694902B7DC}">
  <sheetPr codeName="Sheet10"/>
  <dimension ref="A1:M21"/>
  <sheetViews>
    <sheetView showGridLines="0" zoomScale="90" zoomScaleNormal="9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29</v>
      </c>
    </row>
    <row r="3" spans="1:13" x14ac:dyDescent="0.35">
      <c r="A3" s="4" t="s">
        <v>3</v>
      </c>
      <c r="B3" s="99" t="s">
        <v>30</v>
      </c>
      <c r="C3" s="99"/>
      <c r="D3" s="99"/>
      <c r="E3" s="99"/>
      <c r="F3" s="99"/>
      <c r="G3" s="99"/>
      <c r="H3" s="99"/>
      <c r="I3" s="99"/>
      <c r="J3" s="99"/>
      <c r="K3" s="99"/>
      <c r="L3" s="99"/>
      <c r="M3" s="99"/>
    </row>
    <row r="4" spans="1:13" s="13" customFormat="1" ht="103.5" customHeight="1" x14ac:dyDescent="0.35">
      <c r="A4" s="12" t="s">
        <v>13</v>
      </c>
      <c r="B4" s="100" t="s">
        <v>54</v>
      </c>
      <c r="C4" s="100"/>
      <c r="D4" s="100"/>
      <c r="E4" s="100"/>
      <c r="F4" s="100"/>
      <c r="G4" s="100"/>
      <c r="H4" s="100"/>
      <c r="I4" s="100"/>
      <c r="J4" s="100"/>
      <c r="K4" s="100"/>
      <c r="L4" s="100"/>
      <c r="M4" s="100"/>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0</v>
      </c>
      <c r="B9" s="32">
        <v>4907</v>
      </c>
      <c r="C9" s="32">
        <v>3915</v>
      </c>
      <c r="D9" s="32">
        <v>3352</v>
      </c>
      <c r="E9" s="32">
        <v>3166</v>
      </c>
      <c r="F9" s="33">
        <v>2989</v>
      </c>
    </row>
    <row r="10" spans="1:13" x14ac:dyDescent="0.35">
      <c r="A10" s="2" t="s">
        <v>16</v>
      </c>
      <c r="B10" s="5">
        <v>3602</v>
      </c>
      <c r="C10" s="5">
        <v>2945</v>
      </c>
      <c r="D10" s="5">
        <v>2394</v>
      </c>
      <c r="E10" s="5">
        <v>2034</v>
      </c>
      <c r="F10" s="6">
        <v>2007</v>
      </c>
    </row>
    <row r="11" spans="1:13" x14ac:dyDescent="0.35">
      <c r="A11" s="2" t="s">
        <v>17</v>
      </c>
      <c r="B11" s="5">
        <v>1305</v>
      </c>
      <c r="C11" s="5">
        <v>970</v>
      </c>
      <c r="D11" s="5">
        <v>958</v>
      </c>
      <c r="E11" s="5">
        <v>1132</v>
      </c>
      <c r="F11" s="6">
        <v>982</v>
      </c>
    </row>
    <row r="12" spans="1:13" x14ac:dyDescent="0.35">
      <c r="A12" s="34" t="s">
        <v>19</v>
      </c>
      <c r="B12" s="35">
        <v>1449</v>
      </c>
      <c r="C12" s="35">
        <v>1074</v>
      </c>
      <c r="D12" s="35">
        <v>1143</v>
      </c>
      <c r="E12" s="35">
        <v>1198</v>
      </c>
      <c r="F12" s="36">
        <v>1107</v>
      </c>
    </row>
    <row r="13" spans="1:13" x14ac:dyDescent="0.35">
      <c r="A13" s="2" t="s">
        <v>16</v>
      </c>
      <c r="B13" s="5">
        <v>891</v>
      </c>
      <c r="C13" s="5">
        <v>671</v>
      </c>
      <c r="D13" s="5">
        <v>660</v>
      </c>
      <c r="E13" s="5">
        <v>684</v>
      </c>
      <c r="F13" s="6">
        <v>665</v>
      </c>
    </row>
    <row r="14" spans="1:13" x14ac:dyDescent="0.35">
      <c r="A14" s="2" t="s">
        <v>17</v>
      </c>
      <c r="B14" s="5">
        <v>558</v>
      </c>
      <c r="C14" s="5">
        <v>403</v>
      </c>
      <c r="D14" s="5">
        <v>483</v>
      </c>
      <c r="E14" s="5">
        <v>514</v>
      </c>
      <c r="F14" s="6">
        <v>442</v>
      </c>
    </row>
    <row r="15" spans="1:13" x14ac:dyDescent="0.35">
      <c r="A15" s="34" t="s">
        <v>20</v>
      </c>
      <c r="B15" s="35">
        <v>1519</v>
      </c>
      <c r="C15" s="35">
        <v>1292</v>
      </c>
      <c r="D15" s="35">
        <v>1045</v>
      </c>
      <c r="E15" s="35">
        <v>956</v>
      </c>
      <c r="F15" s="36">
        <v>957</v>
      </c>
    </row>
    <row r="16" spans="1:13" x14ac:dyDescent="0.35">
      <c r="A16" s="2" t="s">
        <v>16</v>
      </c>
      <c r="B16" s="5">
        <v>1055</v>
      </c>
      <c r="C16" s="5">
        <v>896</v>
      </c>
      <c r="D16" s="5">
        <v>735</v>
      </c>
      <c r="E16" s="5">
        <v>571</v>
      </c>
      <c r="F16" s="6">
        <v>620</v>
      </c>
    </row>
    <row r="17" spans="1:6" x14ac:dyDescent="0.35">
      <c r="A17" s="2" t="s">
        <v>17</v>
      </c>
      <c r="B17" s="5">
        <v>464</v>
      </c>
      <c r="C17" s="5">
        <v>396</v>
      </c>
      <c r="D17" s="5">
        <v>310</v>
      </c>
      <c r="E17" s="5">
        <v>385</v>
      </c>
      <c r="F17" s="6">
        <v>337</v>
      </c>
    </row>
    <row r="18" spans="1:6" x14ac:dyDescent="0.35">
      <c r="A18" s="34" t="s">
        <v>21</v>
      </c>
      <c r="B18" s="35">
        <v>1939</v>
      </c>
      <c r="C18" s="35">
        <v>1549</v>
      </c>
      <c r="D18" s="35">
        <v>1164</v>
      </c>
      <c r="E18" s="35">
        <v>1012</v>
      </c>
      <c r="F18" s="36">
        <v>925</v>
      </c>
    </row>
    <row r="19" spans="1:6" x14ac:dyDescent="0.35">
      <c r="A19" s="2" t="s">
        <v>16</v>
      </c>
      <c r="B19" s="14">
        <v>1656</v>
      </c>
      <c r="C19" s="14">
        <v>1378</v>
      </c>
      <c r="D19" s="14">
        <v>999</v>
      </c>
      <c r="E19" s="14">
        <v>779</v>
      </c>
      <c r="F19" s="15">
        <v>722</v>
      </c>
    </row>
    <row r="20" spans="1:6" ht="15" thickBot="1" x14ac:dyDescent="0.4">
      <c r="A20" s="3" t="s">
        <v>17</v>
      </c>
      <c r="B20" s="7">
        <v>283</v>
      </c>
      <c r="C20" s="7">
        <v>171</v>
      </c>
      <c r="D20" s="7">
        <v>165</v>
      </c>
      <c r="E20" s="7">
        <v>233</v>
      </c>
      <c r="F20" s="8">
        <v>203</v>
      </c>
    </row>
    <row r="21"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4B72-4F7E-4FAA-A4D8-A5944579E96B}">
  <sheetPr codeName="Sheet11"/>
  <dimension ref="A1:M21"/>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51</v>
      </c>
    </row>
    <row r="3" spans="1:13" x14ac:dyDescent="0.35">
      <c r="A3" s="4" t="s">
        <v>3</v>
      </c>
      <c r="B3" s="99" t="s">
        <v>30</v>
      </c>
      <c r="C3" s="99"/>
      <c r="D3" s="99"/>
      <c r="E3" s="99"/>
      <c r="F3" s="99"/>
      <c r="G3" s="99"/>
      <c r="H3" s="99"/>
      <c r="I3" s="99"/>
      <c r="J3" s="99"/>
      <c r="K3" s="99"/>
      <c r="L3" s="99"/>
      <c r="M3" s="99"/>
    </row>
    <row r="4" spans="1:13" s="13" customFormat="1" ht="99" customHeight="1" x14ac:dyDescent="0.35">
      <c r="A4" s="12" t="s">
        <v>13</v>
      </c>
      <c r="B4" s="100" t="s">
        <v>53</v>
      </c>
      <c r="C4" s="100"/>
      <c r="D4" s="100"/>
      <c r="E4" s="100"/>
      <c r="F4" s="100"/>
      <c r="G4" s="100"/>
      <c r="H4" s="100"/>
      <c r="I4" s="100"/>
      <c r="J4" s="100"/>
      <c r="K4" s="100"/>
      <c r="L4" s="100"/>
      <c r="M4" s="100"/>
    </row>
    <row r="5" spans="1:13" x14ac:dyDescent="0.35">
      <c r="A5" s="4" t="s">
        <v>14</v>
      </c>
      <c r="B5" s="99" t="s">
        <v>24</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0</v>
      </c>
      <c r="B9" s="60">
        <v>1.1299999999999999E-2</v>
      </c>
      <c r="C9" s="60">
        <v>1.1279941152130936E-2</v>
      </c>
      <c r="D9" s="60">
        <v>8.8243966134535189E-3</v>
      </c>
      <c r="E9" s="60">
        <v>8.4325251497532304E-3</v>
      </c>
      <c r="F9" s="61">
        <v>8.2385400502195377E-3</v>
      </c>
    </row>
    <row r="10" spans="1:13" x14ac:dyDescent="0.35">
      <c r="A10" s="2" t="s">
        <v>16</v>
      </c>
      <c r="B10" s="62">
        <v>1.5741080636984983E-2</v>
      </c>
      <c r="C10" s="62">
        <v>1.5741080636984983E-2</v>
      </c>
      <c r="D10" s="62">
        <v>1.2354598656166463E-2</v>
      </c>
      <c r="E10" s="62">
        <v>1.0615367754124284E-2</v>
      </c>
      <c r="F10" s="63">
        <v>1.0830734029119403E-2</v>
      </c>
    </row>
    <row r="11" spans="1:13" x14ac:dyDescent="0.35">
      <c r="A11" s="2" t="s">
        <v>17</v>
      </c>
      <c r="B11" s="62">
        <v>6.3290525335609532E-3</v>
      </c>
      <c r="C11" s="62">
        <v>6.3290525335609532E-3</v>
      </c>
      <c r="D11" s="62">
        <v>5.148267967885126E-3</v>
      </c>
      <c r="E11" s="62">
        <v>6.1574612982887482E-3</v>
      </c>
      <c r="F11" s="63">
        <v>5.5323631979538141E-3</v>
      </c>
    </row>
    <row r="12" spans="1:13" x14ac:dyDescent="0.35">
      <c r="A12" s="34" t="s">
        <v>19</v>
      </c>
      <c r="B12" s="64">
        <v>8.4805777795986213E-3</v>
      </c>
      <c r="C12" s="64">
        <v>6.4271351972424355E-3</v>
      </c>
      <c r="D12" s="64">
        <v>7.0481593389652829E-3</v>
      </c>
      <c r="E12" s="64">
        <v>7.5570246265643922E-3</v>
      </c>
      <c r="F12" s="65">
        <v>7.1855430774933182E-3</v>
      </c>
    </row>
    <row r="13" spans="1:13" x14ac:dyDescent="0.35">
      <c r="A13" s="2" t="s">
        <v>16</v>
      </c>
      <c r="B13" s="62">
        <v>9.9181833361162135E-3</v>
      </c>
      <c r="C13" s="62">
        <v>7.6456780839087536E-3</v>
      </c>
      <c r="D13" s="62">
        <v>7.7890811244600748E-3</v>
      </c>
      <c r="E13" s="62">
        <v>8.2701585113714674E-3</v>
      </c>
      <c r="F13" s="63">
        <v>8.309591642924977E-3</v>
      </c>
    </row>
    <row r="14" spans="1:13" x14ac:dyDescent="0.35">
      <c r="A14" s="2" t="s">
        <v>17</v>
      </c>
      <c r="B14" s="62">
        <v>6.8866783501592083E-3</v>
      </c>
      <c r="C14" s="62">
        <v>5.0792770537672356E-3</v>
      </c>
      <c r="D14" s="62">
        <v>6.2374089570742287E-3</v>
      </c>
      <c r="E14" s="62">
        <v>6.7791245169544056E-3</v>
      </c>
      <c r="F14" s="63">
        <v>5.9658590159044379E-3</v>
      </c>
    </row>
    <row r="15" spans="1:13" x14ac:dyDescent="0.35">
      <c r="A15" s="34" t="s">
        <v>20</v>
      </c>
      <c r="B15" s="64">
        <v>1.0207647335528527E-2</v>
      </c>
      <c r="C15" s="64">
        <v>1.0629982804439581E-2</v>
      </c>
      <c r="D15" s="64">
        <v>7.8743717456992365E-3</v>
      </c>
      <c r="E15" s="64">
        <v>7.4712014879882464E-3</v>
      </c>
      <c r="F15" s="65">
        <v>7.742092063748888E-3</v>
      </c>
    </row>
    <row r="16" spans="1:13" x14ac:dyDescent="0.35">
      <c r="A16" s="2" t="s">
        <v>16</v>
      </c>
      <c r="B16" s="62">
        <v>1.3465563894419769E-2</v>
      </c>
      <c r="C16" s="62">
        <v>1.23234144875263E-2</v>
      </c>
      <c r="D16" s="62">
        <v>1.4883919669562741E-2</v>
      </c>
      <c r="E16" s="62">
        <v>8.4517465956187084E-3</v>
      </c>
      <c r="F16" s="63">
        <v>9.5116824939017845E-3</v>
      </c>
    </row>
    <row r="17" spans="1:6" x14ac:dyDescent="0.35">
      <c r="A17" s="2" t="s">
        <v>17</v>
      </c>
      <c r="B17" s="62">
        <v>6.5851097045215865E-3</v>
      </c>
      <c r="C17" s="62">
        <v>8.7947882736156349E-3</v>
      </c>
      <c r="D17" s="62">
        <v>4.9600793612697806E-3</v>
      </c>
      <c r="E17" s="62">
        <v>6.3743832577237659E-3</v>
      </c>
      <c r="F17" s="63">
        <v>5.7678812877607951E-3</v>
      </c>
    </row>
    <row r="18" spans="1:6" x14ac:dyDescent="0.35">
      <c r="A18" s="34" t="s">
        <v>21</v>
      </c>
      <c r="B18" s="64">
        <v>1.6809855308671944E-2</v>
      </c>
      <c r="C18" s="64">
        <v>1.3697824117114043E-2</v>
      </c>
      <c r="D18" s="64">
        <v>1.3697824117114043E-2</v>
      </c>
      <c r="E18" s="64">
        <v>1.1375259933681785E-2</v>
      </c>
      <c r="F18" s="65">
        <v>1.0858336854956097E-2</v>
      </c>
    </row>
    <row r="19" spans="1:6" x14ac:dyDescent="0.35">
      <c r="A19" s="2" t="s">
        <v>16</v>
      </c>
      <c r="B19" s="66">
        <v>2.7306455602275539E-2</v>
      </c>
      <c r="C19" s="66">
        <v>2.5727530260108163E-2</v>
      </c>
      <c r="D19" s="66">
        <v>2.5727530260108163E-2</v>
      </c>
      <c r="E19" s="66">
        <v>1.8842823278989888E-2</v>
      </c>
      <c r="F19" s="67">
        <v>1.8061740131085205E-2</v>
      </c>
    </row>
    <row r="20" spans="1:6" ht="15" thickBot="1" x14ac:dyDescent="0.4">
      <c r="A20" s="3" t="s">
        <v>17</v>
      </c>
      <c r="B20" s="68">
        <v>5.1732962854635859E-3</v>
      </c>
      <c r="C20" s="68">
        <v>3.5755303703382669E-3</v>
      </c>
      <c r="D20" s="68">
        <v>3.5755303703382669E-3</v>
      </c>
      <c r="E20" s="68">
        <v>4.8925939147050797E-3</v>
      </c>
      <c r="F20" s="69">
        <v>4.489759808908745E-3</v>
      </c>
    </row>
    <row r="21"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4122-5959-4911-AB39-D303C494926A}">
  <sheetPr codeName="Sheet12"/>
  <dimension ref="A1:M18"/>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64</v>
      </c>
    </row>
    <row r="3" spans="1:13" x14ac:dyDescent="0.35">
      <c r="A3" s="4" t="s">
        <v>3</v>
      </c>
      <c r="B3" s="99" t="s">
        <v>30</v>
      </c>
      <c r="C3" s="99"/>
      <c r="D3" s="99"/>
      <c r="E3" s="99"/>
      <c r="F3" s="99"/>
      <c r="G3" s="99"/>
      <c r="H3" s="99"/>
      <c r="I3" s="99"/>
      <c r="J3" s="99"/>
      <c r="K3" s="99"/>
      <c r="L3" s="99"/>
      <c r="M3" s="99"/>
    </row>
    <row r="4" spans="1:13" s="13" customFormat="1" ht="98.5" customHeight="1" x14ac:dyDescent="0.35">
      <c r="A4" s="12" t="s">
        <v>13</v>
      </c>
      <c r="B4" s="100" t="s">
        <v>59</v>
      </c>
      <c r="C4" s="100"/>
      <c r="D4" s="100"/>
      <c r="E4" s="100"/>
      <c r="F4" s="100"/>
      <c r="G4" s="100"/>
      <c r="H4" s="100"/>
      <c r="I4" s="100"/>
      <c r="J4" s="100"/>
      <c r="K4" s="100"/>
      <c r="L4" s="100"/>
      <c r="M4" s="100"/>
    </row>
    <row r="5" spans="1:13" x14ac:dyDescent="0.35">
      <c r="A5" s="4" t="s">
        <v>14</v>
      </c>
      <c r="B5" s="99" t="s">
        <v>24</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19</v>
      </c>
      <c r="B9" s="60">
        <v>4.7524010745576811E-3</v>
      </c>
      <c r="C9" s="60">
        <v>4.8233435465338953E-3</v>
      </c>
      <c r="D9" s="60">
        <v>4.6802737867669732E-3</v>
      </c>
      <c r="E9" s="60">
        <v>4.6794369878975827E-3</v>
      </c>
      <c r="F9" s="61">
        <v>5.8999999999999999E-3</v>
      </c>
    </row>
    <row r="10" spans="1:13" x14ac:dyDescent="0.35">
      <c r="A10" s="2" t="s">
        <v>16</v>
      </c>
      <c r="B10" s="62">
        <v>5.0648410975677634E-3</v>
      </c>
      <c r="C10" s="62">
        <v>5.1958706501674988E-3</v>
      </c>
      <c r="D10" s="62">
        <v>4.862274883753865E-3</v>
      </c>
      <c r="E10" s="62">
        <v>4.8613569321533925E-3</v>
      </c>
      <c r="F10" s="63">
        <v>6.4000000000000003E-3</v>
      </c>
    </row>
    <row r="11" spans="1:13" x14ac:dyDescent="0.35">
      <c r="A11" s="2" t="s">
        <v>17</v>
      </c>
      <c r="B11" s="62">
        <v>4.4059931380050852E-3</v>
      </c>
      <c r="C11" s="62">
        <v>4.4112828010385418E-3</v>
      </c>
      <c r="D11" s="62">
        <v>4.4811198925564337E-3</v>
      </c>
      <c r="E11" s="62">
        <v>4.4803677258583065E-3</v>
      </c>
      <c r="F11" s="63">
        <v>5.4000000000000003E-3</v>
      </c>
    </row>
    <row r="12" spans="1:13" x14ac:dyDescent="0.35">
      <c r="A12" s="34" t="s">
        <v>20</v>
      </c>
      <c r="B12" s="64">
        <v>5.0534238290437473E-3</v>
      </c>
      <c r="C12" s="64">
        <v>5.7091216846212331E-3</v>
      </c>
      <c r="D12" s="64">
        <v>5.7091216846212331E-3</v>
      </c>
      <c r="E12" s="64">
        <v>5.2654573942388814E-3</v>
      </c>
      <c r="F12" s="65">
        <v>6.4999999999999997E-3</v>
      </c>
    </row>
    <row r="13" spans="1:13" x14ac:dyDescent="0.35">
      <c r="A13" s="2" t="s">
        <v>16</v>
      </c>
      <c r="B13" s="62">
        <v>5.3351712870781639E-3</v>
      </c>
      <c r="C13" s="62">
        <v>6.6074214775117017E-3</v>
      </c>
      <c r="D13" s="62">
        <v>6.6074214775117017E-3</v>
      </c>
      <c r="E13" s="62">
        <v>5.7373081632071977E-3</v>
      </c>
      <c r="F13" s="63">
        <v>7.7000000000000002E-3</v>
      </c>
    </row>
    <row r="14" spans="1:13" x14ac:dyDescent="0.35">
      <c r="A14" s="2" t="s">
        <v>17</v>
      </c>
      <c r="B14" s="62">
        <v>4.7401436235133829E-3</v>
      </c>
      <c r="C14" s="62">
        <v>4.7016935226183408E-3</v>
      </c>
      <c r="D14" s="62">
        <v>4.7016935226183408E-3</v>
      </c>
      <c r="E14" s="62">
        <v>4.7352423612222047E-3</v>
      </c>
      <c r="F14" s="63">
        <v>5.1999999999999998E-3</v>
      </c>
    </row>
    <row r="15" spans="1:13" x14ac:dyDescent="0.35">
      <c r="A15" s="34" t="s">
        <v>25</v>
      </c>
      <c r="B15" s="64">
        <v>4.8925301325425203E-3</v>
      </c>
      <c r="C15" s="64">
        <v>5.2262421296447332E-3</v>
      </c>
      <c r="D15" s="64">
        <v>4.9444009237687324E-3</v>
      </c>
      <c r="E15" s="64">
        <v>4.9431939542500282E-3</v>
      </c>
      <c r="F15" s="65">
        <v>6.1999999999999998E-3</v>
      </c>
    </row>
    <row r="16" spans="1:13" x14ac:dyDescent="0.35">
      <c r="A16" s="2" t="s">
        <v>16</v>
      </c>
      <c r="B16" s="66">
        <v>5.1907743350992665E-3</v>
      </c>
      <c r="C16" s="66">
        <v>5.8402026420259247E-3</v>
      </c>
      <c r="D16" s="66">
        <v>5.259964890541099E-3</v>
      </c>
      <c r="E16" s="66">
        <v>5.2583359141116963E-3</v>
      </c>
      <c r="F16" s="67">
        <v>7.0000000000000001E-3</v>
      </c>
    </row>
    <row r="17" spans="1:6" ht="15" thickBot="1" x14ac:dyDescent="0.4">
      <c r="A17" s="3" t="s">
        <v>17</v>
      </c>
      <c r="B17" s="68">
        <v>4.5614174059991552E-3</v>
      </c>
      <c r="C17" s="68">
        <v>4.5428537945582268E-3</v>
      </c>
      <c r="D17" s="68">
        <v>4.5949905313181121E-3</v>
      </c>
      <c r="E17" s="68">
        <v>4.5942025879007423E-3</v>
      </c>
      <c r="F17" s="69">
        <v>5.3299999999999997E-3</v>
      </c>
    </row>
    <row r="18"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772E-6D9D-4796-867D-91F8A758DEAE}">
  <sheetPr codeName="Sheet13"/>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31</v>
      </c>
    </row>
    <row r="3" spans="1:13" x14ac:dyDescent="0.35">
      <c r="A3" s="4" t="s">
        <v>3</v>
      </c>
      <c r="B3" s="99" t="s">
        <v>32</v>
      </c>
      <c r="C3" s="99"/>
      <c r="D3" s="99"/>
      <c r="E3" s="99"/>
      <c r="F3" s="99"/>
      <c r="G3" s="99"/>
      <c r="H3" s="99"/>
      <c r="I3" s="99"/>
      <c r="J3" s="99"/>
      <c r="K3" s="99"/>
      <c r="L3" s="99"/>
      <c r="M3" s="99"/>
    </row>
    <row r="4" spans="1:13" s="13" customFormat="1" ht="28" customHeight="1" x14ac:dyDescent="0.35">
      <c r="A4" s="12" t="s">
        <v>13</v>
      </c>
      <c r="B4" s="100" t="s">
        <v>61</v>
      </c>
      <c r="C4" s="100"/>
      <c r="D4" s="100"/>
      <c r="E4" s="100"/>
      <c r="F4" s="100"/>
      <c r="G4" s="100"/>
      <c r="H4" s="100"/>
      <c r="I4" s="100"/>
      <c r="J4" s="100"/>
      <c r="K4" s="100"/>
      <c r="L4" s="100"/>
      <c r="M4" s="100"/>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0</v>
      </c>
      <c r="B9" s="32">
        <v>35278</v>
      </c>
      <c r="C9" s="32">
        <v>34021</v>
      </c>
      <c r="D9" s="32">
        <v>31662</v>
      </c>
      <c r="E9" s="32">
        <v>31136</v>
      </c>
      <c r="F9" s="61"/>
    </row>
    <row r="10" spans="1:13" x14ac:dyDescent="0.35">
      <c r="A10" s="10" t="s">
        <v>16</v>
      </c>
      <c r="B10" s="14">
        <v>17128</v>
      </c>
      <c r="C10" s="14">
        <v>16309</v>
      </c>
      <c r="D10" s="14">
        <v>16181</v>
      </c>
      <c r="E10" s="14">
        <v>14716</v>
      </c>
      <c r="F10" s="67"/>
    </row>
    <row r="11" spans="1:13" ht="15" thickBot="1" x14ac:dyDescent="0.4">
      <c r="A11" s="3" t="s">
        <v>17</v>
      </c>
      <c r="B11" s="7">
        <v>18150</v>
      </c>
      <c r="C11" s="7">
        <v>17712</v>
      </c>
      <c r="D11" s="7">
        <v>15481</v>
      </c>
      <c r="E11" s="7">
        <v>16420</v>
      </c>
      <c r="F11" s="69"/>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1B25-839D-4F1A-80FA-B976C0C6982C}">
  <sheetPr codeName="Sheet14"/>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7" customFormat="1" ht="21" x14ac:dyDescent="0.5">
      <c r="A1" s="97" t="s">
        <v>33</v>
      </c>
    </row>
    <row r="3" spans="1:13" x14ac:dyDescent="0.35">
      <c r="A3" s="4" t="s">
        <v>3</v>
      </c>
      <c r="B3" s="99" t="s">
        <v>34</v>
      </c>
      <c r="C3" s="99"/>
      <c r="D3" s="99"/>
      <c r="E3" s="99"/>
      <c r="F3" s="99"/>
      <c r="G3" s="99"/>
      <c r="H3" s="99"/>
      <c r="I3" s="99"/>
      <c r="J3" s="99"/>
      <c r="K3" s="99"/>
      <c r="L3" s="99"/>
      <c r="M3" s="99"/>
    </row>
    <row r="4" spans="1:13" s="13" customFormat="1" ht="25.5" customHeight="1" x14ac:dyDescent="0.35">
      <c r="A4" s="12" t="s">
        <v>13</v>
      </c>
      <c r="B4" s="100" t="s">
        <v>52</v>
      </c>
      <c r="C4" s="100"/>
      <c r="D4" s="100"/>
      <c r="E4" s="100"/>
      <c r="F4" s="100"/>
      <c r="G4" s="100"/>
      <c r="H4" s="100"/>
      <c r="I4" s="100"/>
      <c r="J4" s="100"/>
      <c r="K4" s="100"/>
      <c r="L4" s="100"/>
      <c r="M4" s="100"/>
    </row>
    <row r="5" spans="1:13" x14ac:dyDescent="0.35">
      <c r="A5" s="4" t="s">
        <v>14</v>
      </c>
      <c r="B5" s="99" t="s">
        <v>24</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0</v>
      </c>
      <c r="B9" s="60">
        <v>0.78299999999999992</v>
      </c>
      <c r="C9" s="60">
        <v>0.84599999999999997</v>
      </c>
      <c r="D9" s="60">
        <v>0.81499999999999995</v>
      </c>
      <c r="E9" s="60">
        <v>0.79600000000000004</v>
      </c>
      <c r="F9" s="61"/>
    </row>
    <row r="10" spans="1:13" x14ac:dyDescent="0.35">
      <c r="A10" s="10" t="s">
        <v>16</v>
      </c>
      <c r="B10" s="66">
        <v>0.75922805014929495</v>
      </c>
      <c r="C10" s="66">
        <v>0.79934323383816108</v>
      </c>
      <c r="D10" s="66">
        <v>0.82141225442915899</v>
      </c>
      <c r="E10" s="66">
        <v>0.74199999999999999</v>
      </c>
      <c r="F10" s="67"/>
    </row>
    <row r="11" spans="1:13" ht="15" thickBot="1" x14ac:dyDescent="0.4">
      <c r="A11" s="3" t="s">
        <v>17</v>
      </c>
      <c r="B11" s="68">
        <v>0.80524113501192207</v>
      </c>
      <c r="C11" s="68">
        <v>0.89404876078946005</v>
      </c>
      <c r="D11" s="68">
        <v>0.80878741967504297</v>
      </c>
      <c r="E11" s="68">
        <v>0.85199999999999998</v>
      </c>
      <c r="F11" s="69"/>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A70A-87DC-443F-9368-04AA48AD116F}">
  <sheetPr codeName="Sheet15"/>
  <dimension ref="A1:M23"/>
  <sheetViews>
    <sheetView showGridLines="0" zoomScaleNormal="100" workbookViewId="0">
      <selection sqref="A1:XFD1"/>
    </sheetView>
  </sheetViews>
  <sheetFormatPr defaultRowHeight="14.5" x14ac:dyDescent="0.35"/>
  <cols>
    <col min="1" max="1" width="19.08984375" customWidth="1"/>
    <col min="2" max="7" width="10.90625" bestFit="1" customWidth="1"/>
  </cols>
  <sheetData>
    <row r="1" spans="1:13" s="97" customFormat="1" ht="21" x14ac:dyDescent="0.5">
      <c r="A1" s="97" t="s">
        <v>43</v>
      </c>
    </row>
    <row r="3" spans="1:13" x14ac:dyDescent="0.35">
      <c r="A3" s="4" t="s">
        <v>3</v>
      </c>
      <c r="B3" s="99" t="s">
        <v>30</v>
      </c>
      <c r="C3" s="99"/>
      <c r="D3" s="99"/>
      <c r="E3" s="99"/>
      <c r="F3" s="99"/>
      <c r="G3" s="99"/>
      <c r="H3" s="99"/>
      <c r="I3" s="99"/>
      <c r="J3" s="99"/>
      <c r="K3" s="99"/>
      <c r="L3" s="99"/>
      <c r="M3" s="99"/>
    </row>
    <row r="4" spans="1:13" s="13" customFormat="1" ht="116" customHeight="1" x14ac:dyDescent="0.35">
      <c r="A4" s="12" t="s">
        <v>13</v>
      </c>
      <c r="B4" s="98" t="s">
        <v>60</v>
      </c>
      <c r="C4" s="98"/>
      <c r="D4" s="98"/>
      <c r="E4" s="98"/>
      <c r="F4" s="98"/>
      <c r="G4" s="98"/>
      <c r="H4" s="98"/>
      <c r="I4" s="98"/>
      <c r="J4" s="98"/>
      <c r="K4" s="98"/>
      <c r="L4" s="98"/>
      <c r="M4" s="98"/>
    </row>
    <row r="5" spans="1:13" x14ac:dyDescent="0.35">
      <c r="A5" s="4" t="s">
        <v>14</v>
      </c>
      <c r="B5" s="99" t="s">
        <v>15</v>
      </c>
      <c r="C5" s="99"/>
      <c r="D5" s="99"/>
      <c r="E5" s="99"/>
      <c r="F5" s="99"/>
      <c r="G5" s="99"/>
      <c r="H5" s="99"/>
      <c r="I5" s="99"/>
      <c r="J5" s="99"/>
      <c r="K5" s="99"/>
      <c r="L5" s="99"/>
      <c r="M5" s="99"/>
    </row>
    <row r="7" spans="1:13" ht="15" thickBot="1" x14ac:dyDescent="0.4"/>
    <row r="8" spans="1:13" ht="19.5" thickTop="1" thickBot="1" x14ac:dyDescent="0.5">
      <c r="A8" s="28"/>
      <c r="B8" s="29">
        <v>2017</v>
      </c>
      <c r="C8" s="29">
        <v>2018</v>
      </c>
      <c r="D8" s="29">
        <v>2019</v>
      </c>
      <c r="E8" s="29">
        <v>2020</v>
      </c>
      <c r="F8" s="30">
        <v>2021</v>
      </c>
    </row>
    <row r="9" spans="1:13" ht="15" thickTop="1" x14ac:dyDescent="0.35">
      <c r="A9" s="31" t="s">
        <v>0</v>
      </c>
      <c r="B9" s="56"/>
      <c r="C9" s="56"/>
      <c r="D9" s="32">
        <v>5154</v>
      </c>
      <c r="E9" s="32">
        <v>4746</v>
      </c>
      <c r="F9" s="33">
        <v>4699</v>
      </c>
    </row>
    <row r="10" spans="1:13" x14ac:dyDescent="0.35">
      <c r="A10" s="2" t="s">
        <v>16</v>
      </c>
      <c r="B10" s="57"/>
      <c r="C10" s="57"/>
      <c r="D10" s="5">
        <v>3556</v>
      </c>
      <c r="E10" s="5">
        <v>3148</v>
      </c>
      <c r="F10" s="6">
        <v>3183</v>
      </c>
    </row>
    <row r="11" spans="1:13" x14ac:dyDescent="0.35">
      <c r="A11" s="2" t="s">
        <v>17</v>
      </c>
      <c r="B11" s="57"/>
      <c r="C11" s="57"/>
      <c r="D11" s="5">
        <v>1598</v>
      </c>
      <c r="E11" s="5">
        <v>1598</v>
      </c>
      <c r="F11" s="6">
        <v>1516</v>
      </c>
    </row>
    <row r="12" spans="1:13" x14ac:dyDescent="0.35">
      <c r="A12" s="34" t="s">
        <v>35</v>
      </c>
      <c r="B12" s="58"/>
      <c r="C12" s="58"/>
      <c r="D12" s="35"/>
      <c r="E12" s="35"/>
      <c r="F12" s="36"/>
    </row>
    <row r="13" spans="1:13" x14ac:dyDescent="0.35">
      <c r="A13" s="2" t="s">
        <v>36</v>
      </c>
      <c r="B13" s="57"/>
      <c r="C13" s="57"/>
      <c r="D13" s="5">
        <v>4627</v>
      </c>
      <c r="E13" s="5">
        <v>4205</v>
      </c>
      <c r="F13" s="6">
        <v>4111</v>
      </c>
    </row>
    <row r="14" spans="1:13" x14ac:dyDescent="0.35">
      <c r="A14" s="70" t="s">
        <v>38</v>
      </c>
      <c r="B14" s="57"/>
      <c r="C14" s="57"/>
      <c r="D14" s="5"/>
      <c r="E14" s="5"/>
      <c r="F14" s="6"/>
    </row>
    <row r="15" spans="1:13" x14ac:dyDescent="0.35">
      <c r="A15" s="2" t="s">
        <v>37</v>
      </c>
      <c r="B15" s="57"/>
      <c r="C15" s="57"/>
      <c r="D15" s="5">
        <v>527</v>
      </c>
      <c r="E15" s="5">
        <v>541</v>
      </c>
      <c r="F15" s="6">
        <v>588</v>
      </c>
    </row>
    <row r="16" spans="1:13" x14ac:dyDescent="0.35">
      <c r="A16" s="70" t="s">
        <v>38</v>
      </c>
      <c r="B16" s="57"/>
      <c r="C16" s="57"/>
      <c r="D16" s="5"/>
      <c r="E16" s="5"/>
      <c r="F16" s="6"/>
    </row>
    <row r="17" spans="1:6" x14ac:dyDescent="0.35">
      <c r="A17" s="2" t="s">
        <v>39</v>
      </c>
      <c r="B17" s="57"/>
      <c r="C17" s="57"/>
      <c r="D17" s="5"/>
      <c r="E17" s="5"/>
      <c r="F17" s="6"/>
    </row>
    <row r="18" spans="1:6" x14ac:dyDescent="0.35">
      <c r="A18" s="34" t="s">
        <v>8</v>
      </c>
      <c r="B18" s="58"/>
      <c r="C18" s="58"/>
      <c r="D18" s="35"/>
      <c r="E18" s="35"/>
      <c r="F18" s="36"/>
    </row>
    <row r="19" spans="1:6" x14ac:dyDescent="0.35">
      <c r="A19" s="73" t="s">
        <v>18</v>
      </c>
      <c r="B19" s="57"/>
      <c r="C19" s="57"/>
      <c r="D19" s="71">
        <v>1014</v>
      </c>
      <c r="E19" s="71">
        <v>471</v>
      </c>
      <c r="F19" s="72">
        <v>502</v>
      </c>
    </row>
    <row r="20" spans="1:6" x14ac:dyDescent="0.35">
      <c r="A20" s="73" t="s">
        <v>19</v>
      </c>
      <c r="B20" s="57"/>
      <c r="C20" s="57"/>
      <c r="D20" s="5">
        <v>0</v>
      </c>
      <c r="E20" s="5">
        <v>0</v>
      </c>
      <c r="F20" s="6">
        <v>0</v>
      </c>
    </row>
    <row r="21" spans="1:6" x14ac:dyDescent="0.35">
      <c r="A21" s="73" t="s">
        <v>20</v>
      </c>
      <c r="B21" s="57"/>
      <c r="C21" s="57"/>
      <c r="D21" s="5">
        <v>3550</v>
      </c>
      <c r="E21" s="5">
        <v>3693</v>
      </c>
      <c r="F21" s="6">
        <v>3724</v>
      </c>
    </row>
    <row r="22" spans="1:6" ht="15" thickBot="1" x14ac:dyDescent="0.4">
      <c r="A22" s="74" t="s">
        <v>21</v>
      </c>
      <c r="B22" s="59"/>
      <c r="C22" s="59"/>
      <c r="D22" s="7">
        <v>590</v>
      </c>
      <c r="E22" s="7">
        <v>582</v>
      </c>
      <c r="F22" s="8">
        <v>473</v>
      </c>
    </row>
    <row r="23"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Indicator_1</vt:lpstr>
      <vt:lpstr>Indicator_2</vt:lpstr>
      <vt:lpstr>Indicator_3</vt:lpstr>
      <vt:lpstr>Indicator_4</vt:lpstr>
      <vt:lpstr>Indicator_5</vt:lpstr>
      <vt:lpstr>Indicator_6</vt:lpstr>
      <vt:lpstr>Indicator_7</vt:lpstr>
      <vt:lpstr>Indicator_8</vt:lpstr>
      <vt:lpstr>Indicator_9</vt:lpstr>
      <vt:lpstr>Indicator_10</vt:lpstr>
      <vt:lpstr>Indicator_11</vt:lpstr>
      <vt:lpstr>Indicator_12</vt:lpstr>
      <vt:lpstr>Indicator_13</vt:lpstr>
      <vt:lpstr>Indicator_14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Erik Gjermeni</cp:lastModifiedBy>
  <dcterms:created xsi:type="dcterms:W3CDTF">2006-09-16T00:00:00Z</dcterms:created>
  <dcterms:modified xsi:type="dcterms:W3CDTF">2023-01-05T04:27:39Z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2022-10-02T17:36:22Z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3ad4e718-8cbd-4a35-9382-bd0f3b0fd195</vt:lpwstr>
  </property>
  <property fmtid="{D5CDD505-2E9C-101B-9397-08002B2CF9AE}" pid="8" name="MSIP_Label_ea60d57e-af5b-4752-ac57-3e4f28ca11dc_ContentBits">
    <vt:lpwstr>0</vt:lpwstr>
  </property>
</Properties>
</file>