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Final\Deliverables\Albanian\Final\"/>
    </mc:Choice>
  </mc:AlternateContent>
  <xr:revisionPtr revIDLastSave="0" documentId="13_ncr:1_{0EF17788-0EE5-4E02-88D0-F68002DC95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ërmbledhje" sheetId="4" r:id="rId1"/>
    <sheet name="Indikatori_1" sheetId="5" r:id="rId2"/>
    <sheet name="Indikatori_2" sheetId="60" r:id="rId3"/>
    <sheet name="Indikatori_3" sheetId="35" r:id="rId4"/>
    <sheet name="Indikatori_4" sheetId="36" r:id="rId5"/>
    <sheet name="Indikatori_5" sheetId="37" r:id="rId6"/>
    <sheet name="Indikatori_6" sheetId="38" r:id="rId7"/>
    <sheet name="Indikatori_7" sheetId="39" r:id="rId8"/>
    <sheet name="Indikatori_8" sheetId="40" r:id="rId9"/>
    <sheet name="Indikatori_9" sheetId="41" r:id="rId10"/>
    <sheet name="Indikatori_10" sheetId="42" r:id="rId11"/>
    <sheet name="Indikatori_11" sheetId="61" r:id="rId12"/>
    <sheet name="Indikatori_12" sheetId="43" r:id="rId13"/>
    <sheet name="Indikatori_13" sheetId="62" r:id="rId14"/>
    <sheet name="Indikatori_14" sheetId="44" r:id="rId15"/>
    <sheet name="Indikatori_15" sheetId="63" r:id="rId16"/>
    <sheet name="Indikatori_16" sheetId="45" r:id="rId17"/>
    <sheet name="Indikatori_17" sheetId="64" r:id="rId18"/>
    <sheet name="Indikatori_18" sheetId="46" r:id="rId19"/>
    <sheet name="Indikatori_19" sheetId="47" r:id="rId20"/>
    <sheet name="Indikatori_20" sheetId="48" r:id="rId21"/>
    <sheet name="Indikatori_21" sheetId="49" r:id="rId22"/>
    <sheet name="Indikatori_22" sheetId="50" r:id="rId23"/>
    <sheet name="Indikatori_23" sheetId="51" r:id="rId24"/>
    <sheet name="Indikatori_24" sheetId="52" r:id="rId25"/>
    <sheet name="Indikatori_25" sheetId="53" r:id="rId26"/>
    <sheet name="Indikatori_26" sheetId="54" r:id="rId27"/>
    <sheet name="Indikatori_27" sheetId="55" r:id="rId28"/>
    <sheet name="Indikatori_28" sheetId="56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B16" i="4"/>
  <c r="B20" i="4"/>
  <c r="B18" i="4"/>
  <c r="B14" i="4"/>
  <c r="C20" i="4"/>
  <c r="C16" i="4"/>
  <c r="C14" i="4"/>
  <c r="F11" i="64"/>
  <c r="E11" i="64"/>
  <c r="D11" i="64"/>
  <c r="C11" i="64"/>
  <c r="B11" i="64"/>
  <c r="F10" i="64"/>
  <c r="E10" i="64"/>
  <c r="D10" i="64"/>
  <c r="C10" i="64"/>
  <c r="B10" i="64"/>
  <c r="F9" i="64"/>
  <c r="E9" i="64"/>
  <c r="D9" i="64"/>
  <c r="C9" i="64"/>
  <c r="B9" i="64"/>
  <c r="C5" i="4"/>
  <c r="B5" i="4"/>
  <c r="F11" i="52"/>
  <c r="E11" i="52"/>
  <c r="D11" i="52"/>
  <c r="C11" i="52"/>
  <c r="B11" i="52"/>
  <c r="F10" i="52"/>
  <c r="E10" i="52"/>
  <c r="D10" i="52"/>
  <c r="C10" i="52"/>
  <c r="B10" i="52"/>
  <c r="F9" i="52"/>
  <c r="E9" i="52"/>
  <c r="D9" i="52"/>
  <c r="C9" i="52"/>
  <c r="B9" i="52"/>
  <c r="F11" i="48"/>
  <c r="E11" i="48"/>
  <c r="D11" i="48"/>
  <c r="C11" i="48"/>
  <c r="B11" i="48"/>
  <c r="F10" i="48"/>
  <c r="E10" i="48"/>
  <c r="D10" i="48"/>
  <c r="C10" i="48"/>
  <c r="B10" i="48"/>
  <c r="F9" i="48"/>
  <c r="E9" i="48"/>
  <c r="D9" i="48"/>
  <c r="C9" i="48"/>
  <c r="B9" i="48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19" i="4"/>
  <c r="B19" i="4"/>
  <c r="C17" i="4"/>
  <c r="B17" i="4"/>
  <c r="C15" i="4"/>
  <c r="B15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4" i="4"/>
  <c r="B4" i="4"/>
</calcChain>
</file>

<file path=xl/sharedStrings.xml><?xml version="1.0" encoding="utf-8"?>
<sst xmlns="http://schemas.openxmlformats.org/spreadsheetml/2006/main" count="336" uniqueCount="81">
  <si>
    <t>Burimi</t>
  </si>
  <si>
    <t>Disagregimi</t>
  </si>
  <si>
    <t>Total</t>
  </si>
  <si>
    <t>Meshkuj</t>
  </si>
  <si>
    <t>Femra</t>
  </si>
  <si>
    <t>Njësia</t>
  </si>
  <si>
    <t>Numër</t>
  </si>
  <si>
    <t>Përqindje</t>
  </si>
  <si>
    <t>Indikatori</t>
  </si>
  <si>
    <t>Viti i fundit</t>
  </si>
  <si>
    <t>Nr</t>
  </si>
  <si>
    <t>Gjinia</t>
  </si>
  <si>
    <t>Shpjegimi</t>
  </si>
  <si>
    <t>Të rinjtë 18-24 vjeç që largohen para kohe nga shkollimi dhe trajnimi</t>
  </si>
  <si>
    <t>Anketa e Forcës së Punës / INSTAT</t>
  </si>
  <si>
    <t>Përqindja e të rinjve 18-24 vjeç që kanë përfunduar ciklin e ulët të arsimit të mesëm (ose ciklin e lartë të arsimit bazë) dhe që nuk vazhdojnë shkollimin apo trajnimin, ndaj të rinjve të së njëjtës grupmoshë.</t>
  </si>
  <si>
    <t>Të rinjtë 20-24 vjeç të cilët kanë përfunduar ciklin e lartë të arsimit të mesëm</t>
  </si>
  <si>
    <t>Përqindja e të rinjve 20-24 vjeç që kanë përfunduar të paktën nivelin e mesëm të lartë (e mesme e përgjithshme ose arsim profesional) ndaj të rinjve të së njëjtës grupmoshë.</t>
  </si>
  <si>
    <t>Raporti i pjesëmarrjes së të rinjve 15-24 vjeç në trajnime formale dhe jo formale në 4 javët e fundit</t>
  </si>
  <si>
    <t>Raporti i pjesëmarrjes së të rinjve 15-29 vjeç në trajnime formale dhe jo formale në 4 javët e fundit</t>
  </si>
  <si>
    <t>Përqindja e të rinjve 15-29 vjeç që kanë marrë pjesë në arsim apo trainime formale ose jo-formale në 4 javët para anketës, ndaj të rinjve të së njëjtës grupmoshë.</t>
  </si>
  <si>
    <t>Totali</t>
  </si>
  <si>
    <t>Arsim 8/9 vjeçar</t>
  </si>
  <si>
    <t>Arsim të mesëm</t>
  </si>
  <si>
    <t xml:space="preserve">Arsim të lartë </t>
  </si>
  <si>
    <t>Raporti i të rinjve të moshës 15-29 vjeç, të cilët nuk janë të punësuar dhe nuk kanë marrë ndonjë arsim apo trajnim në katër javët para anketës, ndaj popullsisë së të njëjtës grupmoshë.</t>
  </si>
  <si>
    <t>Agrikulturë</t>
  </si>
  <si>
    <t>Industri</t>
  </si>
  <si>
    <t>Ndërtim</t>
  </si>
  <si>
    <t>Shërbime</t>
  </si>
  <si>
    <t>Shpërndarja e të rinjve të punësuar të moshës 15-24 vjeç sipas aktiviteteve kryesore ekonomike.</t>
  </si>
  <si>
    <t>Shpërndarja e të rinjve të punësuar të moshës 15-29 vjeç sipas aktiviteteve kryesore ekonomike.</t>
  </si>
  <si>
    <t xml:space="preserve">Të rinjtë 15-24 vjeç të vetëpunësuar </t>
  </si>
  <si>
    <t>Përqindja e të rinjve të vetëpunësuar të moshës 15-24 vjeç ndaj të punësuarve gjithsej të grupmoshës përkatëse.</t>
  </si>
  <si>
    <t xml:space="preserve">Të rinjtë 15-29 vjeç të vetëpunësuar </t>
  </si>
  <si>
    <t>Përqindja e të rinjve të vetëpunësuar të moshës 15-29 vjeç ndaj të punësuarve gjithsej të grupmoshës përkatëse.</t>
  </si>
  <si>
    <t>Të rinjtë 15-29 vjeç me kontratë të përkohshme</t>
  </si>
  <si>
    <t>Të rinjtë 15-24 vjeç me kontratë të përkohshme</t>
  </si>
  <si>
    <t xml:space="preserve">Shkalla e papunësisë afatgjatë për të rinjtë 15-24 vjeç </t>
  </si>
  <si>
    <t xml:space="preserve">Shkalla e papunësisë afatgjatë për të rinjtë 15-29 vjeç </t>
  </si>
  <si>
    <t>Raporti i papunësisë tek të rinjtë 15-24 vjeç</t>
  </si>
  <si>
    <t>Përqindja e të papunëve të grupmoshës 15-24 vjeç ndaj popullsisë së grupmoshës përkatëse.</t>
  </si>
  <si>
    <t>Raporti i papunësisë tek të rinjtë 15-29 vjeç</t>
  </si>
  <si>
    <t>Përqindja e të papunëve të grupmoshës 15-29 vjeç ndaj popullsisë së grupmoshës përkatëse.</t>
  </si>
  <si>
    <t>Shkalla e papunësisë tek të rinjtë 15-29 vjeç</t>
  </si>
  <si>
    <t>Shkalla e papunësisë tek të rinjtë 15-24 vjeç</t>
  </si>
  <si>
    <t>Gjinia / Arsimi</t>
  </si>
  <si>
    <t>Sektori</t>
  </si>
  <si>
    <t>Shkalla e pjesëmarrjes në tregun e punës për fëmijët 15-17 vjeç</t>
  </si>
  <si>
    <t>Raporti i të rinjve 15-24 vjeç jo në punësim, jo në trainim dhe as duke ndjekur shkollën</t>
  </si>
  <si>
    <t>Raporti i të rinjve 15-29 vjeç jo në punësim, jo në trainim dhe as duke ndjekur shkollën</t>
  </si>
  <si>
    <t>Shkalla e pjesëmarrjes në tregun e punës për adoleshentët 15-19 vjeç</t>
  </si>
  <si>
    <t>Shkalla e pjesëmarrjes në tregun e punës për të rinjtë 15-24 vjeç</t>
  </si>
  <si>
    <t>Shkalla e pjesëmarrjes në tregun e punës për të rinjtë 15-29 vjeç</t>
  </si>
  <si>
    <t>Struktura e punesimit për të fëmijët 15-17 vjeç</t>
  </si>
  <si>
    <t>Struktura e punesimit për adoleshentët 15-19 vjeç</t>
  </si>
  <si>
    <t>Struktura e punesimit për të rinjtë 15-24 vjeç</t>
  </si>
  <si>
    <t>Struktura e punesimit për të rinjtë 15-29 vjeç</t>
  </si>
  <si>
    <t>Raporti i fëmijëve 15-17 vjeç që bëjnë pjesë në forcën e punës (të punësuar + të papunë) kundrejt popullsisë së të njëjtës grupmoshë.</t>
  </si>
  <si>
    <t>Raporti i adoleshentëve 15-19 vjeç që bëjnë pjesë në forcën e punës (të punësuar + të papunë) kundrejt popullsisë së të njëjtës grupmoshë.</t>
  </si>
  <si>
    <t>Raporti i të rinjve 15-24 vjeç që bëjnë pjesë në forcën e punës (të punësuar + të papunë) kundrejt popullsisë së të njëjtës grupmoshë.</t>
  </si>
  <si>
    <t>Raporti i të rinjve 15-29 vjeç që bëjnë pjesë në forcën e punës (të punësuar + të papunë) kundrejt popullsisë së të njëjtës grupmoshë.</t>
  </si>
  <si>
    <t>Shpërndarja e fëmijëve të punësuar të moshës 15-17 vjeç sipas aktiviteteve kryesore ekonomike.</t>
  </si>
  <si>
    <t>Shpërndarja e adoleshentëve të punësuar të moshës 15-19 vjeç sipas aktiviteteve kryesore ekonomike.</t>
  </si>
  <si>
    <t>Përqindja e fëmijëve të punësuar të moshës 15-17 vjeç, kundrejt popullsisë së të njëjtës grupmoshë.</t>
  </si>
  <si>
    <t>Shkalla e punësimit tek fëmijët 15-17 vjeç</t>
  </si>
  <si>
    <t>Shkalla e punësimit tek adoleshentët 15-19 vjeç</t>
  </si>
  <si>
    <t>Përqindja e adoleshentëve të punësuar të moshës 15-19 vjeç, kundrejt popullsisë së të njëjtës grupmoshë.</t>
  </si>
  <si>
    <t>Shkalla e punësimit tek të rinjtë 15-24 vjeç</t>
  </si>
  <si>
    <t>Përqindja e të rinjve të punësuar të moshës 15-24 vjeç, kundrejt popullsisë së të njëjtës grupmoshë.</t>
  </si>
  <si>
    <t>Shkalla e punësimit tek të rinjtë 15-29 vjeç</t>
  </si>
  <si>
    <t>Përqindja e të rinjve të punësuar të moshës 15-29 vjeç, kundrejt popullsisë së të njëjtës grupmoshë.</t>
  </si>
  <si>
    <t>Përqindja e të rinjve të punësuar me kontratë të përkohshme të moshës 15-24 vjeç ndaj të punësuarve me pagë të grupmoshës përkatëse.</t>
  </si>
  <si>
    <t>Përqindja e të rinjve të punësuar me kontratë të përkohshme të moshës 15-29 vjeç ndaj të punësuarve me pagë të grupmoshës përkatëse.</t>
  </si>
  <si>
    <t>Trajnimi dhe Punësimi</t>
  </si>
  <si>
    <t>Përqindja e të rinjve 15-24 vjeç që kanë marrë pjesë në arsim apo trainime formale ose jo-formale në 4 javët para anketës, ndaj të rinjve të së njëjtës grupmoshë. Indikator OZHQ 4.3.1.</t>
  </si>
  <si>
    <t>Raporti i të rinjve të moshës 15-24 vjeç, të cilët nuk janë të punësuar dhe nuk kanë marrë ndonjë arsim apo trajnim në katër javët para anketës, ndaj popullsisë së të njëjtës grupmoshë. Indikator OZHQ 8.6.1.</t>
  </si>
  <si>
    <t>Përqindja e të rinjve 15-24 vjeç që rezultojnë të papunë afatgjatë ndaj forcës së punës për grupmoshën përkatëse.</t>
  </si>
  <si>
    <t>Përqindja e të rinjve 15-29 vjeç që rezultojnë të papunë afatgjatë ndaj forcës së punës për grupmoshën përkatëse.</t>
  </si>
  <si>
    <t>Përqindja e të rinjve të papunë të moshës 15-24 vjeç ndaj forcës së punës për grupmoshën përkatëse.</t>
  </si>
  <si>
    <t>Përqindja e të rinjve të papunë të moshës 15-29 vjeç ndaj forcës së punës për grupmoshën përkatëse.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</si>
</sst>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</borders>
  <cellStyleXfs count="2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2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5" xfId="23" applyBorder="1"/>
    <xf numFmtId="0" fontId="6" fillId="0" borderId="8" xfId="23" applyBorder="1"/>
    <xf numFmtId="0" fontId="6" fillId="0" borderId="14" xfId="23" applyBorder="1"/>
    <xf numFmtId="0" fontId="6" fillId="0" borderId="11" xfId="23" applyBorder="1"/>
    <xf numFmtId="0" fontId="0" fillId="0" borderId="0" xfId="0" applyAlignment="1"/>
    <xf numFmtId="0" fontId="12" fillId="0" borderId="0" xfId="0" applyFont="1" applyAlignment="1">
      <alignment horizontal="left" vertical="top"/>
    </xf>
    <xf numFmtId="0" fontId="0" fillId="0" borderId="0" xfId="0" applyAlignment="1"/>
    <xf numFmtId="165" fontId="2" fillId="0" borderId="14" xfId="22" applyNumberFormat="1" applyFont="1" applyBorder="1"/>
    <xf numFmtId="165" fontId="2" fillId="0" borderId="15" xfId="22" applyNumberFormat="1" applyFont="1" applyBorder="1"/>
    <xf numFmtId="165" fontId="2" fillId="0" borderId="11" xfId="22" applyNumberFormat="1" applyFont="1" applyBorder="1"/>
    <xf numFmtId="165" fontId="2" fillId="0" borderId="12" xfId="22" applyNumberFormat="1" applyFont="1" applyBorder="1"/>
    <xf numFmtId="0" fontId="0" fillId="0" borderId="4" xfId="0" applyFill="1" applyBorder="1"/>
    <xf numFmtId="0" fontId="2" fillId="0" borderId="14" xfId="22" applyNumberFormat="1" applyFont="1" applyBorder="1"/>
    <xf numFmtId="0" fontId="2" fillId="0" borderId="15" xfId="22" applyNumberFormat="1" applyFont="1" applyBorder="1"/>
    <xf numFmtId="0" fontId="2" fillId="0" borderId="11" xfId="22" applyNumberFormat="1" applyFont="1" applyBorder="1"/>
    <xf numFmtId="0" fontId="2" fillId="0" borderId="12" xfId="22" applyNumberFormat="1" applyFont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0" fillId="3" borderId="4" xfId="0" applyFill="1" applyBorder="1"/>
    <xf numFmtId="165" fontId="2" fillId="3" borderId="5" xfId="22" applyNumberFormat="1" applyFont="1" applyFill="1" applyBorder="1"/>
    <xf numFmtId="165" fontId="2" fillId="3" borderId="6" xfId="22" applyNumberFormat="1" applyFont="1" applyFill="1" applyBorder="1"/>
    <xf numFmtId="0" fontId="2" fillId="3" borderId="5" xfId="22" applyNumberFormat="1" applyFont="1" applyFill="1" applyBorder="1"/>
    <xf numFmtId="0" fontId="2" fillId="3" borderId="6" xfId="22" applyNumberFormat="1" applyFont="1" applyFill="1" applyBorder="1"/>
    <xf numFmtId="0" fontId="0" fillId="3" borderId="13" xfId="0" applyFill="1" applyBorder="1"/>
    <xf numFmtId="165" fontId="2" fillId="3" borderId="14" xfId="22" applyNumberFormat="1" applyFont="1" applyFill="1" applyBorder="1"/>
    <xf numFmtId="165" fontId="2" fillId="3" borderId="15" xfId="22" applyNumberFormat="1" applyFont="1" applyFill="1" applyBorder="1"/>
    <xf numFmtId="164" fontId="2" fillId="0" borderId="5" xfId="22" applyNumberFormat="1" applyFont="1" applyFill="1" applyBorder="1"/>
    <xf numFmtId="164" fontId="2" fillId="0" borderId="6" xfId="22" applyNumberFormat="1" applyFont="1" applyFill="1" applyBorder="1"/>
    <xf numFmtId="164" fontId="2" fillId="0" borderId="14" xfId="22" applyNumberFormat="1" applyFont="1" applyBorder="1"/>
    <xf numFmtId="164" fontId="2" fillId="0" borderId="15" xfId="22" applyNumberFormat="1" applyFont="1" applyBorder="1"/>
    <xf numFmtId="164" fontId="2" fillId="0" borderId="11" xfId="22" applyNumberFormat="1" applyFont="1" applyBorder="1"/>
    <xf numFmtId="164" fontId="2" fillId="0" borderId="12" xfId="22" applyNumberFormat="1" applyFont="1" applyBorder="1"/>
    <xf numFmtId="164" fontId="2" fillId="3" borderId="5" xfId="22" applyNumberFormat="1" applyFont="1" applyFill="1" applyBorder="1"/>
    <xf numFmtId="164" fontId="2" fillId="3" borderId="6" xfId="22" applyNumberFormat="1" applyFont="1" applyFill="1" applyBorder="1"/>
    <xf numFmtId="0" fontId="0" fillId="0" borderId="0" xfId="0" applyAlignment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9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24">
    <cellStyle name="Comma 2" xfId="3" xr:uid="{00000000-0005-0000-0000-000001000000}"/>
    <cellStyle name="Comma 2 2" xfId="16" xr:uid="{00000000-0005-0000-0000-000002000000}"/>
    <cellStyle name="Comma 3" xfId="7" xr:uid="{00000000-0005-0000-0000-000003000000}"/>
    <cellStyle name="Hyperlink" xfId="23" builtinId="8"/>
    <cellStyle name="Hyperlink 2" xfId="14" xr:uid="{00000000-0005-0000-0000-000004000000}"/>
    <cellStyle name="Hyperlink 2 2" xfId="18" xr:uid="{00000000-0005-0000-0000-000005000000}"/>
    <cellStyle name="Hyperlink 3" xfId="8" xr:uid="{00000000-0005-0000-0000-000006000000}"/>
    <cellStyle name="Normal" xfId="0" builtinId="0"/>
    <cellStyle name="Normal 2" xfId="2" xr:uid="{00000000-0005-0000-0000-000008000000}"/>
    <cellStyle name="Normal 2 2" xfId="6" xr:uid="{00000000-0005-0000-0000-000009000000}"/>
    <cellStyle name="Normal 2 2 2" xfId="9" xr:uid="{00000000-0005-0000-0000-00000A000000}"/>
    <cellStyle name="Normal 2 3" xfId="13" xr:uid="{00000000-0005-0000-0000-00000B000000}"/>
    <cellStyle name="Normal 3" xfId="4" xr:uid="{00000000-0005-0000-0000-00000C000000}"/>
    <cellStyle name="Normal 3 2" xfId="19" xr:uid="{00000000-0005-0000-0000-00000D000000}"/>
    <cellStyle name="Normal 4" xfId="1" xr:uid="{00000000-0005-0000-0000-00000E000000}"/>
    <cellStyle name="Normal 4 2" xfId="11" xr:uid="{00000000-0005-0000-0000-00000F000000}"/>
    <cellStyle name="Normal 4 3" xfId="15" xr:uid="{00000000-0005-0000-0000-000010000000}"/>
    <cellStyle name="Normal 5" xfId="12" xr:uid="{00000000-0005-0000-0000-000011000000}"/>
    <cellStyle name="Normal 5 2" xfId="20" xr:uid="{00000000-0005-0000-0000-000012000000}"/>
    <cellStyle name="Percent" xfId="22" builtinId="5"/>
    <cellStyle name="Percent 2" xfId="5" xr:uid="{00000000-0005-0000-0000-000014000000}"/>
    <cellStyle name="Percent 2 2" xfId="17" xr:uid="{00000000-0005-0000-0000-000015000000}"/>
    <cellStyle name="Percent 3" xfId="21" xr:uid="{00000000-0005-0000-0000-000016000000}"/>
    <cellStyle name="wiiw" xfId="10" xr:uid="{00000000-0005-0000-0000-00001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7"/>
  <sheetViews>
    <sheetView showGridLines="0" tabSelected="1" zoomScaleNormal="100" workbookViewId="0">
      <selection sqref="A1:B1"/>
    </sheetView>
  </sheetViews>
  <sheetFormatPr defaultRowHeight="14.5" x14ac:dyDescent="0.35"/>
  <cols>
    <col min="1" max="1" width="4.6328125" customWidth="1"/>
    <col min="2" max="2" width="83.81640625" bestFit="1" customWidth="1"/>
    <col min="3" max="3" width="29.7265625" bestFit="1" customWidth="1"/>
    <col min="4" max="4" width="17" customWidth="1"/>
    <col min="5" max="5" width="14.1796875" bestFit="1" customWidth="1"/>
  </cols>
  <sheetData>
    <row r="1" spans="1:5" ht="28.5" x14ac:dyDescent="0.65">
      <c r="A1" s="54" t="s">
        <v>74</v>
      </c>
      <c r="B1" s="55"/>
    </row>
    <row r="2" spans="1:5" ht="15" thickBot="1" x14ac:dyDescent="0.4"/>
    <row r="3" spans="1:5" ht="22" thickTop="1" thickBot="1" x14ac:dyDescent="0.55000000000000004">
      <c r="A3" s="51" t="s">
        <v>10</v>
      </c>
      <c r="B3" s="52" t="s">
        <v>8</v>
      </c>
      <c r="C3" s="52" t="s">
        <v>0</v>
      </c>
      <c r="D3" s="52" t="s">
        <v>1</v>
      </c>
      <c r="E3" s="53" t="s">
        <v>9</v>
      </c>
    </row>
    <row r="4" spans="1:5" ht="15" thickTop="1" x14ac:dyDescent="0.35">
      <c r="A4" s="2">
        <v>1</v>
      </c>
      <c r="B4" s="15" t="str">
        <f>Indikatori_1!A1</f>
        <v>Të rinjtë 18-24 vjeç që largohen para kohe nga shkollimi dhe trajnimi</v>
      </c>
      <c r="C4" s="3" t="str">
        <f>Indikatori_1!B3</f>
        <v>Anketa e Forcës së Punës / INSTAT</v>
      </c>
      <c r="D4" s="3" t="s">
        <v>11</v>
      </c>
      <c r="E4" s="4">
        <v>2021</v>
      </c>
    </row>
    <row r="5" spans="1:5" x14ac:dyDescent="0.35">
      <c r="A5" s="5">
        <v>2</v>
      </c>
      <c r="B5" s="16" t="str">
        <f>Indikatori_2!A1</f>
        <v>Të rinjtë 20-24 vjeç të cilët kanë përfunduar ciklin e lartë të arsimit të mesëm</v>
      </c>
      <c r="C5" s="6" t="str">
        <f>Indikatori_2!B3</f>
        <v>Anketa e Forcës së Punës / INSTAT</v>
      </c>
      <c r="D5" s="6" t="s">
        <v>11</v>
      </c>
      <c r="E5" s="7">
        <v>2021</v>
      </c>
    </row>
    <row r="6" spans="1:5" x14ac:dyDescent="0.35">
      <c r="A6" s="5">
        <v>3</v>
      </c>
      <c r="B6" s="16" t="str">
        <f>Indikatori_3!A1</f>
        <v>Raporti i pjesëmarrjes së të rinjve 15-24 vjeç në trajnime formale dhe jo formale në 4 javët e fundit</v>
      </c>
      <c r="C6" s="6" t="str">
        <f>Indikatori_3!B3</f>
        <v>Anketa e Forcës së Punës / INSTAT</v>
      </c>
      <c r="D6" s="6" t="s">
        <v>11</v>
      </c>
      <c r="E6" s="7">
        <v>2021</v>
      </c>
    </row>
    <row r="7" spans="1:5" x14ac:dyDescent="0.35">
      <c r="A7" s="5">
        <v>4</v>
      </c>
      <c r="B7" s="16" t="str">
        <f>Indikatori_4!A1</f>
        <v>Raporti i pjesëmarrjes së të rinjve 15-29 vjeç në trajnime formale dhe jo formale në 4 javët e fundit</v>
      </c>
      <c r="C7" s="6" t="str">
        <f>Indikatori_4!B3</f>
        <v>Anketa e Forcës së Punës / INSTAT</v>
      </c>
      <c r="D7" s="6" t="s">
        <v>11</v>
      </c>
      <c r="E7" s="7">
        <v>2021</v>
      </c>
    </row>
    <row r="8" spans="1:5" x14ac:dyDescent="0.35">
      <c r="A8" s="5">
        <v>5</v>
      </c>
      <c r="B8" s="16" t="str">
        <f>Indikatori_5!A1</f>
        <v>Raporti i të rinjve 15-24 vjeç jo në punësim, jo në trainim dhe as duke ndjekur shkollën</v>
      </c>
      <c r="C8" s="6" t="str">
        <f>Indikatori_5!B3</f>
        <v>Anketa e Forcës së Punës / INSTAT</v>
      </c>
      <c r="D8" s="6" t="s">
        <v>46</v>
      </c>
      <c r="E8" s="7">
        <v>2021</v>
      </c>
    </row>
    <row r="9" spans="1:5" x14ac:dyDescent="0.35">
      <c r="A9" s="5">
        <v>6</v>
      </c>
      <c r="B9" s="16" t="str">
        <f>Indikatori_6!A1</f>
        <v>Raporti i të rinjve 15-29 vjeç jo në punësim, jo në trainim dhe as duke ndjekur shkollën</v>
      </c>
      <c r="C9" s="6" t="str">
        <f>Indikatori_6!B3</f>
        <v>Anketa e Forcës së Punës / INSTAT</v>
      </c>
      <c r="D9" s="6" t="s">
        <v>46</v>
      </c>
      <c r="E9" s="7">
        <v>2021</v>
      </c>
    </row>
    <row r="10" spans="1:5" x14ac:dyDescent="0.35">
      <c r="A10" s="5">
        <v>7</v>
      </c>
      <c r="B10" s="16" t="str">
        <f>Indikatori_7!A1</f>
        <v>Shkalla e pjesëmarrjes në tregun e punës për fëmijët 15-17 vjeç</v>
      </c>
      <c r="C10" s="6" t="str">
        <f>Indikatori_7!B3</f>
        <v>Anketa e Forcës së Punës / INSTAT</v>
      </c>
      <c r="D10" s="6" t="s">
        <v>11</v>
      </c>
      <c r="E10" s="7">
        <v>2021</v>
      </c>
    </row>
    <row r="11" spans="1:5" x14ac:dyDescent="0.35">
      <c r="A11" s="5">
        <v>8</v>
      </c>
      <c r="B11" s="16" t="str">
        <f>Indikatori_8!A1</f>
        <v>Shkalla e pjesëmarrjes në tregun e punës për adoleshentët 15-19 vjeç</v>
      </c>
      <c r="C11" s="6" t="str">
        <f>Indikatori_8!B3</f>
        <v>Anketa e Forcës së Punës / INSTAT</v>
      </c>
      <c r="D11" s="6" t="s">
        <v>11</v>
      </c>
      <c r="E11" s="7">
        <v>2021</v>
      </c>
    </row>
    <row r="12" spans="1:5" x14ac:dyDescent="0.35">
      <c r="A12" s="5">
        <v>9</v>
      </c>
      <c r="B12" s="16" t="str">
        <f>Indikatori_9!A1</f>
        <v>Shkalla e pjesëmarrjes në tregun e punës për të rinjtë 15-24 vjeç</v>
      </c>
      <c r="C12" s="6" t="str">
        <f>Indikatori_9!B3</f>
        <v>Anketa e Forcës së Punës / INSTAT</v>
      </c>
      <c r="D12" s="6" t="s">
        <v>11</v>
      </c>
      <c r="E12" s="7">
        <v>2021</v>
      </c>
    </row>
    <row r="13" spans="1:5" x14ac:dyDescent="0.35">
      <c r="A13" s="5">
        <v>10</v>
      </c>
      <c r="B13" s="16" t="str">
        <f>Indikatori_10!A1</f>
        <v>Shkalla e pjesëmarrjes në tregun e punës për të rinjtë 15-29 vjeç</v>
      </c>
      <c r="C13" s="6" t="str">
        <f>Indikatori_10!B3</f>
        <v>Anketa e Forcës së Punës / INSTAT</v>
      </c>
      <c r="D13" s="6" t="s">
        <v>11</v>
      </c>
      <c r="E13" s="7">
        <v>2021</v>
      </c>
    </row>
    <row r="14" spans="1:5" x14ac:dyDescent="0.35">
      <c r="A14" s="12">
        <v>11</v>
      </c>
      <c r="B14" s="17" t="str">
        <f>Indikatori_11!A1</f>
        <v>Shkalla e punësimit tek fëmijët 15-17 vjeç</v>
      </c>
      <c r="C14" s="13" t="str">
        <f>Indikatori_11!B3</f>
        <v>Anketa e Forcës së Punës / INSTAT</v>
      </c>
      <c r="D14" s="6" t="s">
        <v>11</v>
      </c>
      <c r="E14" s="14">
        <v>2021</v>
      </c>
    </row>
    <row r="15" spans="1:5" x14ac:dyDescent="0.35">
      <c r="A15" s="5">
        <v>12</v>
      </c>
      <c r="B15" s="16" t="str">
        <f>Indikatori_12!A1</f>
        <v>Struktura e punesimit për të fëmijët 15-17 vjeç</v>
      </c>
      <c r="C15" s="6" t="str">
        <f>Indikatori_12!B3</f>
        <v>Anketa e Forcës së Punës / INSTAT</v>
      </c>
      <c r="D15" s="6" t="s">
        <v>47</v>
      </c>
      <c r="E15" s="7">
        <v>2021</v>
      </c>
    </row>
    <row r="16" spans="1:5" x14ac:dyDescent="0.35">
      <c r="A16" s="5">
        <v>13</v>
      </c>
      <c r="B16" s="17" t="str">
        <f>Indikatori_13!A1</f>
        <v>Shkalla e punësimit tek adoleshentët 15-19 vjeç</v>
      </c>
      <c r="C16" s="13" t="str">
        <f>Indikatori_13!B3</f>
        <v>Anketa e Forcës së Punës / INSTAT</v>
      </c>
      <c r="D16" s="6" t="s">
        <v>11</v>
      </c>
      <c r="E16" s="7">
        <v>2021</v>
      </c>
    </row>
    <row r="17" spans="1:5" x14ac:dyDescent="0.35">
      <c r="A17" s="5">
        <v>14</v>
      </c>
      <c r="B17" s="16" t="str">
        <f>Indikatori_14!A1</f>
        <v>Struktura e punesimit për adoleshentët 15-19 vjeç</v>
      </c>
      <c r="C17" s="6" t="str">
        <f>Indikatori_14!B3</f>
        <v>Anketa e Forcës së Punës / INSTAT</v>
      </c>
      <c r="D17" s="6" t="s">
        <v>47</v>
      </c>
      <c r="E17" s="7">
        <v>2021</v>
      </c>
    </row>
    <row r="18" spans="1:5" x14ac:dyDescent="0.35">
      <c r="A18" s="5">
        <v>15</v>
      </c>
      <c r="B18" s="17" t="str">
        <f>Indikatori_15!A1</f>
        <v>Shkalla e punësimit tek të rinjtë 15-24 vjeç</v>
      </c>
      <c r="C18" s="13" t="str">
        <f>Indikatori_15!B3</f>
        <v>Anketa e Forcës së Punës / INSTAT</v>
      </c>
      <c r="D18" s="6" t="s">
        <v>11</v>
      </c>
      <c r="E18" s="7">
        <v>2021</v>
      </c>
    </row>
    <row r="19" spans="1:5" x14ac:dyDescent="0.35">
      <c r="A19" s="12">
        <v>16</v>
      </c>
      <c r="B19" s="17" t="str">
        <f>Indikatori_16!A1</f>
        <v>Struktura e punesimit për të rinjtë 15-24 vjeç</v>
      </c>
      <c r="C19" s="13" t="str">
        <f>Indikatori_16!B3</f>
        <v>Anketa e Forcës së Punës / INSTAT</v>
      </c>
      <c r="D19" s="6" t="s">
        <v>47</v>
      </c>
      <c r="E19" s="14">
        <v>2021</v>
      </c>
    </row>
    <row r="20" spans="1:5" x14ac:dyDescent="0.35">
      <c r="A20" s="5">
        <v>17</v>
      </c>
      <c r="B20" s="16" t="str">
        <f>Indikatori_17!A1</f>
        <v>Shkalla e punësimit tek të rinjtë 15-29 vjeç</v>
      </c>
      <c r="C20" s="6" t="str">
        <f>Indikatori_17!B3</f>
        <v>Anketa e Forcës së Punës / INSTAT</v>
      </c>
      <c r="D20" s="6" t="s">
        <v>11</v>
      </c>
      <c r="E20" s="7">
        <v>2021</v>
      </c>
    </row>
    <row r="21" spans="1:5" x14ac:dyDescent="0.35">
      <c r="A21" s="5">
        <v>18</v>
      </c>
      <c r="B21" s="16" t="str">
        <f>Indikatori_18!A1</f>
        <v>Struktura e punesimit për të rinjtë 15-29 vjeç</v>
      </c>
      <c r="C21" s="6" t="str">
        <f>Indikatori_18!B3</f>
        <v>Anketa e Forcës së Punës / INSTAT</v>
      </c>
      <c r="D21" s="6" t="s">
        <v>47</v>
      </c>
      <c r="E21" s="7">
        <v>2021</v>
      </c>
    </row>
    <row r="22" spans="1:5" x14ac:dyDescent="0.35">
      <c r="A22" s="12">
        <v>19</v>
      </c>
      <c r="B22" s="17" t="str">
        <f>Indikatori_19!A1</f>
        <v xml:space="preserve">Të rinjtë 15-24 vjeç të vetëpunësuar </v>
      </c>
      <c r="C22" s="13" t="str">
        <f>Indikatori_19!B3</f>
        <v>Anketa e Forcës së Punës / INSTAT</v>
      </c>
      <c r="D22" s="13" t="s">
        <v>11</v>
      </c>
      <c r="E22" s="14">
        <v>2021</v>
      </c>
    </row>
    <row r="23" spans="1:5" x14ac:dyDescent="0.35">
      <c r="A23" s="12">
        <v>20</v>
      </c>
      <c r="B23" s="17" t="str">
        <f>Indikatori_20!A1</f>
        <v xml:space="preserve">Të rinjtë 15-29 vjeç të vetëpunësuar </v>
      </c>
      <c r="C23" s="13" t="str">
        <f>Indikatori_20!B3</f>
        <v>Anketa e Forcës së Punës / INSTAT</v>
      </c>
      <c r="D23" s="13" t="s">
        <v>11</v>
      </c>
      <c r="E23" s="14">
        <v>2021</v>
      </c>
    </row>
    <row r="24" spans="1:5" x14ac:dyDescent="0.35">
      <c r="A24" s="12">
        <v>21</v>
      </c>
      <c r="B24" s="17" t="str">
        <f>Indikatori_21!A1</f>
        <v>Të rinjtë 15-24 vjeç me kontratë të përkohshme</v>
      </c>
      <c r="C24" s="13" t="str">
        <f>Indikatori_21!B3</f>
        <v>Anketa e Forcës së Punës / INSTAT</v>
      </c>
      <c r="D24" s="6" t="s">
        <v>11</v>
      </c>
      <c r="E24" s="7">
        <v>2021</v>
      </c>
    </row>
    <row r="25" spans="1:5" x14ac:dyDescent="0.35">
      <c r="A25" s="12">
        <v>22</v>
      </c>
      <c r="B25" s="17" t="str">
        <f>Indikatori_22!A1</f>
        <v>Të rinjtë 15-29 vjeç me kontratë të përkohshme</v>
      </c>
      <c r="C25" s="13" t="str">
        <f>Indikatori_22!B3</f>
        <v>Anketa e Forcës së Punës / INSTAT</v>
      </c>
      <c r="D25" s="6" t="s">
        <v>11</v>
      </c>
      <c r="E25" s="7">
        <v>2021</v>
      </c>
    </row>
    <row r="26" spans="1:5" x14ac:dyDescent="0.35">
      <c r="A26" s="12">
        <v>23</v>
      </c>
      <c r="B26" s="17" t="str">
        <f>Indikatori_23!A1</f>
        <v xml:space="preserve">Shkalla e papunësisë afatgjatë për të rinjtë 15-24 vjeç </v>
      </c>
      <c r="C26" s="13" t="str">
        <f>Indikatori_23!B3</f>
        <v>Anketa e Forcës së Punës / INSTAT</v>
      </c>
      <c r="D26" s="6" t="s">
        <v>11</v>
      </c>
      <c r="E26" s="14">
        <v>2021</v>
      </c>
    </row>
    <row r="27" spans="1:5" x14ac:dyDescent="0.35">
      <c r="A27" s="12">
        <v>24</v>
      </c>
      <c r="B27" s="17" t="str">
        <f>Indikatori_24!A1</f>
        <v xml:space="preserve">Shkalla e papunësisë afatgjatë për të rinjtë 15-29 vjeç </v>
      </c>
      <c r="C27" s="13" t="str">
        <f>Indikatori_24!B3</f>
        <v>Anketa e Forcës së Punës / INSTAT</v>
      </c>
      <c r="D27" s="6" t="s">
        <v>11</v>
      </c>
      <c r="E27" s="14">
        <v>2021</v>
      </c>
    </row>
    <row r="28" spans="1:5" x14ac:dyDescent="0.35">
      <c r="A28" s="12">
        <v>25</v>
      </c>
      <c r="B28" s="17" t="str">
        <f>Indikatori_25!A1</f>
        <v>Raporti i papunësisë tek të rinjtë 15-24 vjeç</v>
      </c>
      <c r="C28" s="13" t="str">
        <f>Indikatori_25!B3</f>
        <v>Anketa e Forcës së Punës / INSTAT</v>
      </c>
      <c r="D28" s="6" t="s">
        <v>11</v>
      </c>
      <c r="E28" s="14">
        <v>2021</v>
      </c>
    </row>
    <row r="29" spans="1:5" x14ac:dyDescent="0.35">
      <c r="A29" s="12">
        <v>26</v>
      </c>
      <c r="B29" s="17" t="str">
        <f>Indikatori_26!A1</f>
        <v>Raporti i papunësisë tek të rinjtë 15-29 vjeç</v>
      </c>
      <c r="C29" s="13" t="str">
        <f>Indikatori_26!B3</f>
        <v>Anketa e Forcës së Punës / INSTAT</v>
      </c>
      <c r="D29" s="6" t="s">
        <v>11</v>
      </c>
      <c r="E29" s="14">
        <v>2021</v>
      </c>
    </row>
    <row r="30" spans="1:5" x14ac:dyDescent="0.35">
      <c r="A30" s="12">
        <v>27</v>
      </c>
      <c r="B30" s="17" t="str">
        <f>Indikatori_27!A1</f>
        <v>Shkalla e papunësisë tek të rinjtë 15-24 vjeç</v>
      </c>
      <c r="C30" s="13" t="str">
        <f>Indikatori_27!B3</f>
        <v>Anketa e Forcës së Punës / INSTAT</v>
      </c>
      <c r="D30" s="6" t="s">
        <v>11</v>
      </c>
      <c r="E30" s="14">
        <v>2021</v>
      </c>
    </row>
    <row r="31" spans="1:5" ht="15" thickBot="1" x14ac:dyDescent="0.4">
      <c r="A31" s="8">
        <v>28</v>
      </c>
      <c r="B31" s="18" t="str">
        <f>Indikatori_28!A1</f>
        <v>Shkalla e papunësisë tek të rinjtë 15-29 vjeç</v>
      </c>
      <c r="C31" s="9" t="str">
        <f>Indikatori_28!B3</f>
        <v>Anketa e Forcës së Punës / INSTAT</v>
      </c>
      <c r="D31" s="9" t="s">
        <v>11</v>
      </c>
      <c r="E31" s="10">
        <v>2021</v>
      </c>
    </row>
    <row r="32" spans="1:5" ht="15" thickTop="1" x14ac:dyDescent="0.35">
      <c r="A32" s="1"/>
      <c r="B32" s="1"/>
      <c r="C32" s="1"/>
      <c r="D32" s="1"/>
      <c r="E32" s="1"/>
    </row>
    <row r="33" spans="1:5" x14ac:dyDescent="0.35">
      <c r="A33" s="1"/>
      <c r="B33" s="1"/>
      <c r="C33" s="1"/>
      <c r="D33" s="1"/>
      <c r="E33" s="1"/>
    </row>
    <row r="34" spans="1:5" x14ac:dyDescent="0.35">
      <c r="A34" s="1"/>
      <c r="B34" s="1"/>
      <c r="C34" s="1"/>
      <c r="D34" s="1"/>
      <c r="E34" s="1"/>
    </row>
    <row r="35" spans="1:5" x14ac:dyDescent="0.35">
      <c r="A35" s="1"/>
      <c r="B35" s="1"/>
      <c r="C35" s="1"/>
      <c r="D35" s="1"/>
      <c r="E35" s="1"/>
    </row>
    <row r="36" spans="1:5" x14ac:dyDescent="0.35">
      <c r="A36" s="1"/>
      <c r="B36" s="1"/>
      <c r="C36" s="1"/>
      <c r="D36" s="1"/>
      <c r="E36" s="1"/>
    </row>
    <row r="37" spans="1:5" x14ac:dyDescent="0.35">
      <c r="A37" s="1"/>
      <c r="B37" s="1"/>
      <c r="C37" s="1"/>
      <c r="D37" s="1"/>
      <c r="E37" s="1"/>
    </row>
  </sheetData>
  <mergeCells count="1">
    <mergeCell ref="A1:B1"/>
  </mergeCells>
  <hyperlinks>
    <hyperlink ref="B4" location="Indikatori_1!A1" display="Indikatori_1!A1" xr:uid="{99D88ACF-3F47-4AC2-8DC8-DC5E24BDEADA}"/>
    <hyperlink ref="B5" location="Indikatori_2!A1" display="Indikatori_2!A1" xr:uid="{60770808-C241-4BBB-BEA7-062425C76A40}"/>
    <hyperlink ref="B6" location="Indikatori_3!A1" display="Indikatori_3!A1" xr:uid="{8B915891-F0E1-4C74-9458-FAE88045DF7B}"/>
    <hyperlink ref="B7" location="Indikatori_4!A1" display="Indikatori_4!A1" xr:uid="{A62EDBAD-2D77-4939-8C4D-8C6CE16A293F}"/>
    <hyperlink ref="B8" location="Indikatori_5!A1" display="Indikatori_5!A1" xr:uid="{19E93356-65E1-4E67-B15D-BB775DD8DF88}"/>
    <hyperlink ref="B9" location="Indikatori_6!A1" display="Indikatori_6!A1" xr:uid="{73ED9F6E-56F1-48DC-9725-5482D26E8C6B}"/>
    <hyperlink ref="B10" location="Indikatori_7!A1" display="Indikatori_7!A1" xr:uid="{257A0491-6F04-4AF0-9F9C-ACC68090435F}"/>
    <hyperlink ref="B11" location="Indikatori_8!A1" display="Indikatori_8!A1" xr:uid="{4EA3CEB0-EFCE-4212-AA60-E152B0BA08E6}"/>
    <hyperlink ref="B12" location="Indikatori_9!A1" display="Indikatori_9!A1" xr:uid="{85FD8A3F-D046-4565-BCD1-F733E70AB5AD}"/>
    <hyperlink ref="B13" location="Indikatori_10!A1" display="Indikatori_10!A1" xr:uid="{D309245B-FF49-43F3-8E49-280ED7674E60}"/>
    <hyperlink ref="B15" location="Indikatori_12!A1" display="Indikatori_12!A1" xr:uid="{A80D807E-0544-4284-8945-168B3AA1911A}"/>
    <hyperlink ref="B17" location="Indikatori_14!A1" display="Indikatori_14!A1" xr:uid="{2DB653C5-6D3C-4EB5-AE6E-34BE417FF055}"/>
    <hyperlink ref="B19" location="Indikatori_16!A1" display="Indikatori_16!A1" xr:uid="{91E01B6B-EFB9-45B2-9830-F84413A22F22}"/>
    <hyperlink ref="B21" location="Indikatori_18!A1" display="Indikatori_18!A1" xr:uid="{1E8ECD72-05D8-4BA2-ADB3-6C49527B6929}"/>
    <hyperlink ref="B22" location="Indikatori_19!A1" display="Indikatori_19!A1" xr:uid="{07792BAB-DC53-4122-8957-873FE06BE615}"/>
    <hyperlink ref="B23" location="Indikatori_20!A1" display="Indikatori_20!A1" xr:uid="{D71B6293-27E3-4D3E-ADB3-10D1F9D1475C}"/>
    <hyperlink ref="B24" location="Indikatori_21!A1" display="Indikatori_21!A1" xr:uid="{1072F788-AC33-40FE-9488-21E54556B1E1}"/>
    <hyperlink ref="B25" location="Indikatori_22!A1" display="Indikatori_22!A1" xr:uid="{DDB70E11-34A5-4C4D-97F8-156EB3DC3BED}"/>
    <hyperlink ref="B26" location="Indikatori_23!A1" display="Indikatori_23!A1" xr:uid="{288E572B-ECD4-4B42-80FA-F55A027921B9}"/>
    <hyperlink ref="B27" location="Indikatori_24!A1" display="Indikatori_24!A1" xr:uid="{14A9610E-8B0E-4120-BAF8-134DC930D8C1}"/>
    <hyperlink ref="B28" location="Indikatori_25!A1" display="Indikatori_25!A1" xr:uid="{47DD116B-D5D8-48B8-BCAC-57799F1E20A9}"/>
    <hyperlink ref="B29" location="Indikatori_26!A1" display="Indikatori_26!A1" xr:uid="{CEA2667A-F42A-43CF-B169-5EC7F3BEA767}"/>
    <hyperlink ref="B30" location="Indikatori_27!A1" display="Indikatori_27!A1" xr:uid="{DF439F4E-D084-4B24-8A37-85AF44992F98}"/>
    <hyperlink ref="B31" location="Indikatori_28!A1" display="Indikatori_28!A1" xr:uid="{5FF2A39F-1CA5-457B-9257-4C447CA5C725}"/>
    <hyperlink ref="B14" location="Indikatori_11!A1" display="Indikatori_11!A1" xr:uid="{7009A6C2-3BAA-45E6-AB7A-0C6918FF92A3}"/>
    <hyperlink ref="B16" location="Indikatori_13!A1" display="Indikatori_13!A1" xr:uid="{A57DC3E9-BB70-4D7B-AA74-9C5DE42B5376}"/>
    <hyperlink ref="B18" location="Indikatori_15!A1" display="Indikatori_15!A1" xr:uid="{FCCBB698-52E1-4E2E-9E75-664FF7E2AE94}"/>
    <hyperlink ref="B20" location="Indikatori_17!A1" display="Indikatori_17!A1" xr:uid="{01A674DB-5306-4F25-BF89-72F45743179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13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19" customFormat="1" ht="30.5" customHeight="1" x14ac:dyDescent="0.35">
      <c r="A4" s="20" t="s">
        <v>12</v>
      </c>
      <c r="B4" s="57" t="s">
        <v>15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0.19600000000000001</v>
      </c>
      <c r="C9" s="35">
        <v>0.17399999999999999</v>
      </c>
      <c r="D9" s="35">
        <v>0.16300000000000001</v>
      </c>
      <c r="E9" s="35">
        <v>0.156</v>
      </c>
      <c r="F9" s="36">
        <v>0.17399999999999999</v>
      </c>
    </row>
    <row r="10" spans="1:13" x14ac:dyDescent="0.35">
      <c r="A10" s="12" t="s">
        <v>3</v>
      </c>
      <c r="B10" s="22">
        <v>0.21600000000000003</v>
      </c>
      <c r="C10" s="22">
        <v>0.183</v>
      </c>
      <c r="D10" s="22">
        <v>0.17499999999999999</v>
      </c>
      <c r="E10" s="22">
        <v>0.157</v>
      </c>
      <c r="F10" s="23">
        <v>0.17800000000000002</v>
      </c>
    </row>
    <row r="11" spans="1:13" ht="15" thickBot="1" x14ac:dyDescent="0.4">
      <c r="A11" s="8" t="s">
        <v>4</v>
      </c>
      <c r="B11" s="24">
        <v>0.17199999999999999</v>
      </c>
      <c r="C11" s="24">
        <v>0.16399999999999998</v>
      </c>
      <c r="D11" s="24">
        <v>0.151</v>
      </c>
      <c r="E11" s="24">
        <v>0.155</v>
      </c>
      <c r="F11" s="25">
        <v>0.17100000000000001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CB46-CCB3-44B3-836A-8B618DFAF64E}">
  <sheetPr codeName="Sheet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16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ht="30.5" customHeight="1" x14ac:dyDescent="0.35">
      <c r="A4" s="20" t="s">
        <v>12</v>
      </c>
      <c r="B4" s="57" t="s">
        <v>17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0.77599999999999991</v>
      </c>
      <c r="C9" s="35">
        <v>0.80200000000000005</v>
      </c>
      <c r="D9" s="35">
        <v>0.81200000000000006</v>
      </c>
      <c r="E9" s="35">
        <v>0.82099999999999995</v>
      </c>
      <c r="F9" s="36">
        <v>0.82900000000000007</v>
      </c>
    </row>
    <row r="10" spans="1:13" x14ac:dyDescent="0.35">
      <c r="A10" s="12" t="s">
        <v>3</v>
      </c>
      <c r="B10" s="22">
        <v>0.748</v>
      </c>
      <c r="C10" s="22">
        <v>0.79500000000000004</v>
      </c>
      <c r="D10" s="22">
        <v>0.79900000000000004</v>
      </c>
      <c r="E10" s="22">
        <v>0.81499999999999995</v>
      </c>
      <c r="F10" s="23">
        <v>0.81599999999999995</v>
      </c>
    </row>
    <row r="11" spans="1:13" ht="15" thickBot="1" x14ac:dyDescent="0.4">
      <c r="A11" s="8" t="s">
        <v>4</v>
      </c>
      <c r="B11" s="24">
        <v>0.81099999999999994</v>
      </c>
      <c r="C11" s="24">
        <v>0.80900000000000005</v>
      </c>
      <c r="D11" s="24">
        <v>0.82499999999999996</v>
      </c>
      <c r="E11" s="24">
        <v>0.82599999999999996</v>
      </c>
      <c r="F11" s="25">
        <v>0.83900000000000008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1405-FB1D-4C70-89C9-C9C3485FC4CD}">
  <sheetPr codeName="Sheet4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18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ht="30.5" customHeight="1" x14ac:dyDescent="0.35">
      <c r="A4" s="20" t="s">
        <v>12</v>
      </c>
      <c r="B4" s="57" t="s">
        <v>75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0.55200000000000005</v>
      </c>
      <c r="C9" s="35">
        <v>0.50800000000000001</v>
      </c>
      <c r="D9" s="35">
        <v>0.51500000000000001</v>
      </c>
      <c r="E9" s="35">
        <v>0.50900000000000001</v>
      </c>
      <c r="F9" s="36">
        <v>0.54899999999999993</v>
      </c>
    </row>
    <row r="10" spans="1:13" x14ac:dyDescent="0.35">
      <c r="A10" s="12" t="s">
        <v>3</v>
      </c>
      <c r="B10" s="22">
        <v>0.53200000000000003</v>
      </c>
      <c r="C10" s="22">
        <v>0.46799999999999997</v>
      </c>
      <c r="D10" s="22">
        <v>0.47</v>
      </c>
      <c r="E10" s="22">
        <v>0.45399999999999996</v>
      </c>
      <c r="F10" s="23">
        <v>0.52500000000000002</v>
      </c>
    </row>
    <row r="11" spans="1:13" ht="15" thickBot="1" x14ac:dyDescent="0.4">
      <c r="A11" s="8" t="s">
        <v>4</v>
      </c>
      <c r="B11" s="24">
        <v>0.57700000000000007</v>
      </c>
      <c r="C11" s="24">
        <v>0.55000000000000004</v>
      </c>
      <c r="D11" s="24">
        <v>0.56100000000000005</v>
      </c>
      <c r="E11" s="24">
        <v>0.56299999999999994</v>
      </c>
      <c r="F11" s="25">
        <v>0.57299999999999995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88C7-F3A2-4814-89B9-D1579AC150C1}">
  <sheetPr codeName="Sheet5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19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ht="30.5" customHeight="1" x14ac:dyDescent="0.35">
      <c r="A4" s="20" t="s">
        <v>12</v>
      </c>
      <c r="B4" s="57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0.38799999999999996</v>
      </c>
      <c r="C9" s="35">
        <v>0.35100000000000003</v>
      </c>
      <c r="D9" s="35">
        <v>0.35</v>
      </c>
      <c r="E9" s="35">
        <v>0.33600000000000002</v>
      </c>
      <c r="F9" s="36">
        <v>0.36299999999999999</v>
      </c>
    </row>
    <row r="10" spans="1:13" x14ac:dyDescent="0.35">
      <c r="A10" s="12" t="s">
        <v>3</v>
      </c>
      <c r="B10" s="22">
        <v>0.38299999999999995</v>
      </c>
      <c r="C10" s="22">
        <v>0.32899999999999996</v>
      </c>
      <c r="D10" s="22">
        <v>0.32100000000000001</v>
      </c>
      <c r="E10" s="22">
        <v>0.30099999999999999</v>
      </c>
      <c r="F10" s="23">
        <v>0.34</v>
      </c>
    </row>
    <row r="11" spans="1:13" ht="15" thickBot="1" x14ac:dyDescent="0.4">
      <c r="A11" s="8" t="s">
        <v>4</v>
      </c>
      <c r="B11" s="24">
        <v>0.39299999999999996</v>
      </c>
      <c r="C11" s="24">
        <v>0.375</v>
      </c>
      <c r="D11" s="24">
        <v>0.379</v>
      </c>
      <c r="E11" s="24">
        <v>0.37200000000000005</v>
      </c>
      <c r="F11" s="25">
        <v>0.38600000000000001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3051-1360-4511-BA46-39B39FDDDBE9}">
  <sheetPr codeName="Sheet6"/>
  <dimension ref="A1:M21"/>
  <sheetViews>
    <sheetView showGridLines="0" zoomScaleNormal="100" workbookViewId="0">
      <selection sqref="A1:XFD1"/>
    </sheetView>
  </sheetViews>
  <sheetFormatPr defaultRowHeight="14.5" x14ac:dyDescent="0.35"/>
  <cols>
    <col min="1" max="1" width="15.26953125" customWidth="1"/>
    <col min="2" max="7" width="10.90625" bestFit="1" customWidth="1"/>
  </cols>
  <sheetData>
    <row r="1" spans="1:13" s="56" customFormat="1" ht="21" x14ac:dyDescent="0.5">
      <c r="A1" s="56" t="s">
        <v>49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ht="30.5" customHeight="1" x14ac:dyDescent="0.35">
      <c r="A4" s="20" t="s">
        <v>12</v>
      </c>
      <c r="B4" s="57" t="s">
        <v>76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21</v>
      </c>
      <c r="B9" s="35">
        <v>0.25900000000000001</v>
      </c>
      <c r="C9" s="35">
        <v>0.26500000000000001</v>
      </c>
      <c r="D9" s="35">
        <v>0.255</v>
      </c>
      <c r="E9" s="35">
        <v>0.26600000000000001</v>
      </c>
      <c r="F9" s="36">
        <v>0.239886096759832</v>
      </c>
    </row>
    <row r="10" spans="1:13" x14ac:dyDescent="0.35">
      <c r="A10" s="12" t="s">
        <v>22</v>
      </c>
      <c r="B10" s="22">
        <v>0.22699999999999998</v>
      </c>
      <c r="C10" s="22">
        <v>0.214</v>
      </c>
      <c r="D10" s="22">
        <v>0.20600000000000002</v>
      </c>
      <c r="E10" s="22">
        <v>0.20600000000000002</v>
      </c>
      <c r="F10" s="23">
        <v>0.20433393851752199</v>
      </c>
    </row>
    <row r="11" spans="1:13" x14ac:dyDescent="0.35">
      <c r="A11" s="12" t="s">
        <v>23</v>
      </c>
      <c r="B11" s="22">
        <v>0.28600000000000003</v>
      </c>
      <c r="C11" s="22">
        <v>0.311</v>
      </c>
      <c r="D11" s="22">
        <v>0.28499999999999998</v>
      </c>
      <c r="E11" s="22">
        <v>0.30399999999999999</v>
      </c>
      <c r="F11" s="23">
        <v>0.25840590489693599</v>
      </c>
    </row>
    <row r="12" spans="1:13" x14ac:dyDescent="0.35">
      <c r="A12" s="12" t="s">
        <v>24</v>
      </c>
      <c r="B12" s="22">
        <v>0.29699999999999999</v>
      </c>
      <c r="C12" s="22">
        <v>0.28699999999999998</v>
      </c>
      <c r="D12" s="22">
        <v>0.318</v>
      </c>
      <c r="E12" s="22">
        <v>0.33600000000000002</v>
      </c>
      <c r="F12" s="23">
        <v>0.316275803204766</v>
      </c>
    </row>
    <row r="13" spans="1:13" x14ac:dyDescent="0.35">
      <c r="A13" s="39" t="s">
        <v>3</v>
      </c>
      <c r="B13" s="40">
        <v>0.247</v>
      </c>
      <c r="C13" s="40">
        <v>0.254</v>
      </c>
      <c r="D13" s="40">
        <v>0.25800000000000001</v>
      </c>
      <c r="E13" s="40">
        <v>0.27100000000000002</v>
      </c>
      <c r="F13" s="41">
        <v>0.220831012687803</v>
      </c>
    </row>
    <row r="14" spans="1:13" x14ac:dyDescent="0.35">
      <c r="A14" s="12" t="s">
        <v>22</v>
      </c>
      <c r="B14" s="22">
        <v>0.20600000000000002</v>
      </c>
      <c r="C14" s="22">
        <v>0.18899999999999997</v>
      </c>
      <c r="D14" s="22">
        <v>0.193</v>
      </c>
      <c r="E14" s="22">
        <v>0.17699999999999999</v>
      </c>
      <c r="F14" s="23">
        <v>0.17069528004165299</v>
      </c>
    </row>
    <row r="15" spans="1:13" x14ac:dyDescent="0.35">
      <c r="A15" s="12" t="s">
        <v>23</v>
      </c>
      <c r="B15" s="22">
        <v>0.28800000000000003</v>
      </c>
      <c r="C15" s="22">
        <v>0.31900000000000001</v>
      </c>
      <c r="D15" s="22">
        <v>0.313</v>
      </c>
      <c r="E15" s="22">
        <v>0.34899999999999998</v>
      </c>
      <c r="F15" s="23">
        <v>0.27972972648084904</v>
      </c>
    </row>
    <row r="16" spans="1:13" x14ac:dyDescent="0.35">
      <c r="A16" s="12" t="s">
        <v>24</v>
      </c>
      <c r="B16" s="22">
        <v>0.30399999999999999</v>
      </c>
      <c r="C16" s="22">
        <v>0.26400000000000001</v>
      </c>
      <c r="D16" s="22">
        <v>0.30199999999999999</v>
      </c>
      <c r="E16" s="22">
        <v>0.33</v>
      </c>
      <c r="F16" s="23">
        <v>0.24847745488254902</v>
      </c>
    </row>
    <row r="17" spans="1:6" x14ac:dyDescent="0.35">
      <c r="A17" s="39" t="s">
        <v>4</v>
      </c>
      <c r="B17" s="40">
        <v>0.27300000000000002</v>
      </c>
      <c r="C17" s="40">
        <v>0.27600000000000002</v>
      </c>
      <c r="D17" s="40">
        <v>0.253</v>
      </c>
      <c r="E17" s="40">
        <v>0.26200000000000001</v>
      </c>
      <c r="F17" s="41">
        <v>0.25874643482906801</v>
      </c>
    </row>
    <row r="18" spans="1:6" x14ac:dyDescent="0.35">
      <c r="A18" s="12" t="s">
        <v>22</v>
      </c>
      <c r="B18" s="22">
        <v>0.25600000000000001</v>
      </c>
      <c r="C18" s="22">
        <v>0.24299999999999999</v>
      </c>
      <c r="D18" s="22">
        <v>0.22</v>
      </c>
      <c r="E18" s="22">
        <v>0.23499999999999999</v>
      </c>
      <c r="F18" s="23">
        <v>0.240497061822084</v>
      </c>
    </row>
    <row r="19" spans="1:6" x14ac:dyDescent="0.35">
      <c r="A19" s="12" t="s">
        <v>23</v>
      </c>
      <c r="B19" s="22">
        <v>0.28499999999999998</v>
      </c>
      <c r="C19" s="22">
        <v>0.30099999999999999</v>
      </c>
      <c r="D19" s="22">
        <v>0.251</v>
      </c>
      <c r="E19" s="22">
        <v>0.247</v>
      </c>
      <c r="F19" s="23">
        <v>0.23280953357002002</v>
      </c>
    </row>
    <row r="20" spans="1:6" ht="15" thickBot="1" x14ac:dyDescent="0.4">
      <c r="A20" s="8" t="s">
        <v>24</v>
      </c>
      <c r="B20" s="24">
        <v>0.29299999999999998</v>
      </c>
      <c r="C20" s="24">
        <v>0.29799999999999999</v>
      </c>
      <c r="D20" s="24">
        <v>0.32500000000000001</v>
      </c>
      <c r="E20" s="24">
        <v>0.33899999999999997</v>
      </c>
      <c r="F20" s="25">
        <v>0.34574435367852902</v>
      </c>
    </row>
    <row r="21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A95E-888A-4183-9C19-61C22D555F88}">
  <sheetPr codeName="Sheet7"/>
  <dimension ref="A1:M21"/>
  <sheetViews>
    <sheetView showGridLines="0" zoomScaleNormal="100" workbookViewId="0">
      <selection sqref="A1:XFD1"/>
    </sheetView>
  </sheetViews>
  <sheetFormatPr defaultRowHeight="14.5" x14ac:dyDescent="0.35"/>
  <cols>
    <col min="1" max="1" width="15.26953125" customWidth="1"/>
    <col min="2" max="7" width="10.90625" bestFit="1" customWidth="1"/>
  </cols>
  <sheetData>
    <row r="1" spans="1:13" s="56" customFormat="1" ht="21" x14ac:dyDescent="0.5">
      <c r="A1" s="56" t="s">
        <v>50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ht="30.5" customHeight="1" x14ac:dyDescent="0.35">
      <c r="A4" s="20" t="s">
        <v>12</v>
      </c>
      <c r="B4" s="57" t="s">
        <v>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21</v>
      </c>
      <c r="B9" s="35">
        <v>0.29699999999999999</v>
      </c>
      <c r="C9" s="35">
        <v>0.28600000000000003</v>
      </c>
      <c r="D9" s="35">
        <v>0.26600000000000001</v>
      </c>
      <c r="E9" s="35">
        <v>0.27899999999999997</v>
      </c>
      <c r="F9" s="36">
        <v>0.26084745264951698</v>
      </c>
    </row>
    <row r="10" spans="1:13" x14ac:dyDescent="0.35">
      <c r="A10" s="12" t="s">
        <v>22</v>
      </c>
      <c r="B10" s="22">
        <v>0.28999999999999998</v>
      </c>
      <c r="C10" s="22">
        <v>0.26</v>
      </c>
      <c r="D10" s="22">
        <v>0.24399999999999999</v>
      </c>
      <c r="E10" s="22">
        <v>0.249</v>
      </c>
      <c r="F10" s="23">
        <v>0.24187419217367001</v>
      </c>
    </row>
    <row r="11" spans="1:13" x14ac:dyDescent="0.35">
      <c r="A11" s="12" t="s">
        <v>23</v>
      </c>
      <c r="B11" s="22">
        <v>0.30499999999999999</v>
      </c>
      <c r="C11" s="22">
        <v>0.31900000000000001</v>
      </c>
      <c r="D11" s="22">
        <v>0.28899999999999998</v>
      </c>
      <c r="E11" s="22">
        <v>0.311</v>
      </c>
      <c r="F11" s="23">
        <v>0.27093869027376599</v>
      </c>
    </row>
    <row r="12" spans="1:13" x14ac:dyDescent="0.35">
      <c r="A12" s="12" t="s">
        <v>24</v>
      </c>
      <c r="B12" s="22">
        <v>0.29799999999999999</v>
      </c>
      <c r="C12" s="22">
        <v>0.27800000000000002</v>
      </c>
      <c r="D12" s="22">
        <v>0.26500000000000001</v>
      </c>
      <c r="E12" s="22">
        <v>0.27500000000000002</v>
      </c>
      <c r="F12" s="23">
        <v>0.27759555119292201</v>
      </c>
    </row>
    <row r="13" spans="1:13" x14ac:dyDescent="0.35">
      <c r="A13" s="39" t="s">
        <v>3</v>
      </c>
      <c r="B13" s="40">
        <v>0.25600000000000001</v>
      </c>
      <c r="C13" s="40">
        <v>0.247</v>
      </c>
      <c r="D13" s="40">
        <v>0.24299999999999999</v>
      </c>
      <c r="E13" s="40">
        <v>0.25800000000000001</v>
      </c>
      <c r="F13" s="41">
        <v>0.23153335864985899</v>
      </c>
    </row>
    <row r="14" spans="1:13" x14ac:dyDescent="0.35">
      <c r="A14" s="12" t="s">
        <v>22</v>
      </c>
      <c r="B14" s="22">
        <v>0.23699999999999999</v>
      </c>
      <c r="C14" s="22">
        <v>0.20600000000000002</v>
      </c>
      <c r="D14" s="22">
        <v>0.20199999999999999</v>
      </c>
      <c r="E14" s="22">
        <v>0.191</v>
      </c>
      <c r="F14" s="23">
        <v>0.20414653114701101</v>
      </c>
    </row>
    <row r="15" spans="1:13" x14ac:dyDescent="0.35">
      <c r="A15" s="12" t="s">
        <v>23</v>
      </c>
      <c r="B15" s="22">
        <v>0.27800000000000002</v>
      </c>
      <c r="C15" s="22">
        <v>0.28999999999999998</v>
      </c>
      <c r="D15" s="22">
        <v>0.28699999999999998</v>
      </c>
      <c r="E15" s="22">
        <v>0.32400000000000001</v>
      </c>
      <c r="F15" s="23">
        <v>0.27052141787710904</v>
      </c>
    </row>
    <row r="16" spans="1:13" x14ac:dyDescent="0.35">
      <c r="A16" s="12" t="s">
        <v>24</v>
      </c>
      <c r="B16" s="22">
        <v>0.25700000000000001</v>
      </c>
      <c r="C16" s="22">
        <v>0.24</v>
      </c>
      <c r="D16" s="22">
        <v>0.22800000000000001</v>
      </c>
      <c r="E16" s="22">
        <v>0.23100000000000001</v>
      </c>
      <c r="F16" s="23">
        <v>0.20126975450625401</v>
      </c>
    </row>
    <row r="17" spans="1:6" x14ac:dyDescent="0.35">
      <c r="A17" s="39" t="s">
        <v>4</v>
      </c>
      <c r="B17" s="40">
        <v>0.34399999999999997</v>
      </c>
      <c r="C17" s="40">
        <v>0.32700000000000001</v>
      </c>
      <c r="D17" s="40">
        <v>0.28899999999999998</v>
      </c>
      <c r="E17" s="40">
        <v>0.3</v>
      </c>
      <c r="F17" s="41">
        <v>0.29080145111440098</v>
      </c>
    </row>
    <row r="18" spans="1:6" x14ac:dyDescent="0.35">
      <c r="A18" s="12" t="s">
        <v>22</v>
      </c>
      <c r="B18" s="22">
        <v>0.35499999999999998</v>
      </c>
      <c r="C18" s="22">
        <v>0.32200000000000001</v>
      </c>
      <c r="D18" s="22">
        <v>0.28899999999999998</v>
      </c>
      <c r="E18" s="22">
        <v>0.307</v>
      </c>
      <c r="F18" s="23">
        <v>0.28220411648207799</v>
      </c>
    </row>
    <row r="19" spans="1:6" x14ac:dyDescent="0.35">
      <c r="A19" s="12" t="s">
        <v>23</v>
      </c>
      <c r="B19" s="22">
        <v>0.34399999999999997</v>
      </c>
      <c r="C19" s="22">
        <v>0.36200000000000004</v>
      </c>
      <c r="D19" s="22">
        <v>0.29100000000000004</v>
      </c>
      <c r="E19" s="22">
        <v>0.29199999999999998</v>
      </c>
      <c r="F19" s="23">
        <v>0.27153694057766797</v>
      </c>
    </row>
    <row r="20" spans="1:6" ht="15" thickBot="1" x14ac:dyDescent="0.4">
      <c r="A20" s="8" t="s">
        <v>24</v>
      </c>
      <c r="B20" s="24">
        <v>0.32500000000000001</v>
      </c>
      <c r="C20" s="24">
        <v>0.29899999999999999</v>
      </c>
      <c r="D20" s="24">
        <v>0.28699999999999998</v>
      </c>
      <c r="E20" s="24">
        <v>0.3</v>
      </c>
      <c r="F20" s="25">
        <v>0.32046663691481903</v>
      </c>
    </row>
    <row r="21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7624-BA2F-4C41-A5C0-D3D9A300C85C}">
  <sheetPr codeName="Sheet8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48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58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7">
        <v>6.6</v>
      </c>
      <c r="C9" s="37">
        <v>8.9</v>
      </c>
      <c r="D9" s="37">
        <v>9.5</v>
      </c>
      <c r="E9" s="37">
        <v>6.5</v>
      </c>
      <c r="F9" s="38">
        <v>10.1</v>
      </c>
    </row>
    <row r="10" spans="1:13" x14ac:dyDescent="0.35">
      <c r="A10" s="12" t="s">
        <v>3</v>
      </c>
      <c r="B10" s="27">
        <v>8</v>
      </c>
      <c r="C10" s="27">
        <v>11</v>
      </c>
      <c r="D10" s="27">
        <v>11.5</v>
      </c>
      <c r="E10" s="27">
        <v>8.9</v>
      </c>
      <c r="F10" s="28">
        <v>10.5</v>
      </c>
    </row>
    <row r="11" spans="1:13" ht="15" thickBot="1" x14ac:dyDescent="0.4">
      <c r="A11" s="8" t="s">
        <v>4</v>
      </c>
      <c r="B11" s="29">
        <v>4.8</v>
      </c>
      <c r="C11" s="29">
        <v>6.6</v>
      </c>
      <c r="D11" s="29">
        <v>7.4</v>
      </c>
      <c r="E11" s="29">
        <v>4.0999999999999996</v>
      </c>
      <c r="F11" s="30">
        <v>9.6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191A-E08E-4ED7-8DCB-68D4914D431C}">
  <sheetPr codeName="Sheet9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51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59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7">
        <v>13.1</v>
      </c>
      <c r="C9" s="37">
        <v>14.5</v>
      </c>
      <c r="D9" s="37">
        <v>15.5</v>
      </c>
      <c r="E9" s="37">
        <v>13.7</v>
      </c>
      <c r="F9" s="38">
        <v>15.3</v>
      </c>
    </row>
    <row r="10" spans="1:13" x14ac:dyDescent="0.35">
      <c r="A10" s="12" t="s">
        <v>3</v>
      </c>
      <c r="B10" s="27">
        <v>16.100000000000001</v>
      </c>
      <c r="C10" s="27">
        <v>18.600000000000001</v>
      </c>
      <c r="D10" s="27">
        <v>19.3</v>
      </c>
      <c r="E10" s="27">
        <v>16.8</v>
      </c>
      <c r="F10" s="28">
        <v>16.600000000000001</v>
      </c>
    </row>
    <row r="11" spans="1:13" ht="15" thickBot="1" x14ac:dyDescent="0.4">
      <c r="A11" s="8" t="s">
        <v>4</v>
      </c>
      <c r="B11" s="29">
        <v>9.5</v>
      </c>
      <c r="C11" s="29">
        <v>9.9</v>
      </c>
      <c r="D11" s="29">
        <v>11.8</v>
      </c>
      <c r="E11" s="29">
        <v>10.7</v>
      </c>
      <c r="F11" s="30">
        <v>13.9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C9DA-0734-446C-8686-12694902B7DC}">
  <sheetPr codeName="Sheet10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52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60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48">
        <v>31.8</v>
      </c>
      <c r="C9" s="48">
        <v>35.799999999999997</v>
      </c>
      <c r="D9" s="48">
        <v>36.700000000000003</v>
      </c>
      <c r="E9" s="48">
        <v>35.799999999999997</v>
      </c>
      <c r="F9" s="49">
        <v>36.299999999999997</v>
      </c>
    </row>
    <row r="10" spans="1:13" x14ac:dyDescent="0.35">
      <c r="A10" s="12" t="s">
        <v>3</v>
      </c>
      <c r="B10" s="44">
        <v>37.799999999999997</v>
      </c>
      <c r="C10" s="44">
        <v>43.4</v>
      </c>
      <c r="D10" s="44">
        <v>43.2</v>
      </c>
      <c r="E10" s="44">
        <v>43</v>
      </c>
      <c r="F10" s="45">
        <v>41.1</v>
      </c>
    </row>
    <row r="11" spans="1:13" ht="15" thickBot="1" x14ac:dyDescent="0.4">
      <c r="A11" s="8" t="s">
        <v>4</v>
      </c>
      <c r="B11" s="46">
        <v>24.5</v>
      </c>
      <c r="C11" s="46">
        <v>27.6</v>
      </c>
      <c r="D11" s="46">
        <v>30.2</v>
      </c>
      <c r="E11" s="46">
        <v>28.5</v>
      </c>
      <c r="F11" s="47">
        <v>31.5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4B72-4F7E-4FAA-A4D8-A5944579E96B}">
  <sheetPr codeName="Sheet11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53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61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7">
        <v>45.6</v>
      </c>
      <c r="C9" s="37">
        <v>50.1</v>
      </c>
      <c r="D9" s="37">
        <v>52.5</v>
      </c>
      <c r="E9" s="37">
        <v>52.1</v>
      </c>
      <c r="F9" s="38">
        <v>52.5</v>
      </c>
    </row>
    <row r="10" spans="1:13" x14ac:dyDescent="0.35">
      <c r="A10" s="12" t="s">
        <v>3</v>
      </c>
      <c r="B10" s="27">
        <v>52.8</v>
      </c>
      <c r="C10" s="27">
        <v>58.2</v>
      </c>
      <c r="D10" s="27">
        <v>59.2</v>
      </c>
      <c r="E10" s="27">
        <v>59.3</v>
      </c>
      <c r="F10" s="28">
        <v>58.6</v>
      </c>
    </row>
    <row r="11" spans="1:13" ht="15" thickBot="1" x14ac:dyDescent="0.4">
      <c r="A11" s="8" t="s">
        <v>4</v>
      </c>
      <c r="B11" s="29">
        <v>37.200000000000003</v>
      </c>
      <c r="C11" s="29">
        <v>41.5</v>
      </c>
      <c r="D11" s="29">
        <v>45.6</v>
      </c>
      <c r="E11" s="29">
        <v>44.7</v>
      </c>
      <c r="F11" s="30">
        <v>46.3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3AF9-57E0-4BF6-8852-0F10C8BDC2CC}">
  <dimension ref="A1:M12"/>
  <sheetViews>
    <sheetView showGridLines="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65</v>
      </c>
    </row>
    <row r="3" spans="1:13" x14ac:dyDescent="0.35">
      <c r="A3" s="11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s="50" customFormat="1" x14ac:dyDescent="0.35">
      <c r="A4" s="20" t="s">
        <v>12</v>
      </c>
      <c r="B4" s="57" t="s">
        <v>64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9" t="s"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4.0999999999999995E-2</v>
      </c>
      <c r="C9" s="35">
        <v>5.7000000000000002E-2</v>
      </c>
      <c r="D9" s="35">
        <v>7.400000000000001E-2</v>
      </c>
      <c r="E9" s="35">
        <v>5.5E-2</v>
      </c>
      <c r="F9" s="36">
        <v>7.5999999999999998E-2</v>
      </c>
    </row>
    <row r="10" spans="1:13" x14ac:dyDescent="0.35">
      <c r="A10" s="12" t="s">
        <v>3</v>
      </c>
      <c r="B10" s="22">
        <v>4.7E-2</v>
      </c>
      <c r="C10" s="22">
        <v>0.06</v>
      </c>
      <c r="D10" s="22">
        <v>8.199999999999999E-2</v>
      </c>
      <c r="E10" s="22">
        <v>7.2999999999999995E-2</v>
      </c>
      <c r="F10" s="23">
        <v>7.5999999999999998E-2</v>
      </c>
    </row>
    <row r="11" spans="1:13" ht="15" thickBot="1" x14ac:dyDescent="0.4">
      <c r="A11" s="8" t="s">
        <v>4</v>
      </c>
      <c r="B11" s="24">
        <v>3.3000000000000002E-2</v>
      </c>
      <c r="C11" s="24">
        <v>5.4000000000000006E-2</v>
      </c>
      <c r="D11" s="24">
        <v>6.5000000000000002E-2</v>
      </c>
      <c r="E11" s="24">
        <v>3.7000000000000005E-2</v>
      </c>
      <c r="F11" s="25">
        <v>7.5999999999999998E-2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4122-5959-4911-AB39-D303C494926A}">
  <sheetPr codeName="Sheet12"/>
  <dimension ref="A1:M13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54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62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26" t="s">
        <v>26</v>
      </c>
      <c r="B9" s="42">
        <v>81.5</v>
      </c>
      <c r="C9" s="42">
        <v>81.900000000000006</v>
      </c>
      <c r="D9" s="42">
        <v>84.438703727103601</v>
      </c>
      <c r="E9" s="42">
        <v>70.13694436528047</v>
      </c>
      <c r="F9" s="43">
        <v>84.100580936294989</v>
      </c>
    </row>
    <row r="10" spans="1:13" x14ac:dyDescent="0.35">
      <c r="A10" s="12" t="s">
        <v>27</v>
      </c>
      <c r="B10" s="44">
        <v>4.4000000000000004</v>
      </c>
      <c r="C10" s="44">
        <v>6.3</v>
      </c>
      <c r="D10" s="44">
        <v>8.3775498536016979</v>
      </c>
      <c r="E10" s="44">
        <v>4.3867551570103434</v>
      </c>
      <c r="F10" s="45">
        <v>3.8877019548824587</v>
      </c>
    </row>
    <row r="11" spans="1:13" x14ac:dyDescent="0.35">
      <c r="A11" s="12" t="s">
        <v>28</v>
      </c>
      <c r="B11" s="44">
        <v>1.7</v>
      </c>
      <c r="C11" s="44">
        <v>0.1</v>
      </c>
      <c r="D11" s="44">
        <v>0.92844435290869498</v>
      </c>
      <c r="E11" s="44">
        <v>0</v>
      </c>
      <c r="F11" s="45">
        <v>0.15613109016048876</v>
      </c>
    </row>
    <row r="12" spans="1:13" ht="15" thickBot="1" x14ac:dyDescent="0.4">
      <c r="A12" s="8" t="s">
        <v>29</v>
      </c>
      <c r="B12" s="46">
        <v>12.3</v>
      </c>
      <c r="C12" s="46">
        <v>11.7</v>
      </c>
      <c r="D12" s="46">
        <v>6.2553020663859922</v>
      </c>
      <c r="E12" s="46">
        <v>25.476300477709234</v>
      </c>
      <c r="F12" s="47">
        <v>11.855586018662098</v>
      </c>
    </row>
    <row r="13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46CA-5AFE-4C9F-85C7-5E1BF7E47AE9}">
  <dimension ref="A1:M12"/>
  <sheetViews>
    <sheetView showGridLines="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66</v>
      </c>
    </row>
    <row r="3" spans="1:13" x14ac:dyDescent="0.35">
      <c r="A3" s="11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s="50" customFormat="1" x14ac:dyDescent="0.35">
      <c r="A4" s="20" t="s">
        <v>12</v>
      </c>
      <c r="B4" s="57" t="s">
        <v>67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9" t="s"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8.199999999999999E-2</v>
      </c>
      <c r="C9" s="35">
        <v>0.1</v>
      </c>
      <c r="D9" s="35">
        <v>0.11</v>
      </c>
      <c r="E9" s="35">
        <v>0.10400000000000001</v>
      </c>
      <c r="F9" s="36">
        <v>0.111</v>
      </c>
    </row>
    <row r="10" spans="1:13" x14ac:dyDescent="0.35">
      <c r="A10" s="12" t="s">
        <v>3</v>
      </c>
      <c r="B10" s="22">
        <v>9.9000000000000005E-2</v>
      </c>
      <c r="C10" s="22">
        <v>0.11800000000000001</v>
      </c>
      <c r="D10" s="22">
        <v>0.127</v>
      </c>
      <c r="E10" s="22">
        <v>0.126</v>
      </c>
      <c r="F10" s="23">
        <v>0.11800000000000001</v>
      </c>
    </row>
    <row r="11" spans="1:13" ht="15" thickBot="1" x14ac:dyDescent="0.4">
      <c r="A11" s="8" t="s">
        <v>4</v>
      </c>
      <c r="B11" s="24">
        <v>6.3E-2</v>
      </c>
      <c r="C11" s="24">
        <v>0.08</v>
      </c>
      <c r="D11" s="24">
        <v>9.4E-2</v>
      </c>
      <c r="E11" s="24">
        <v>8.199999999999999E-2</v>
      </c>
      <c r="F11" s="25">
        <v>0.10300000000000001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772E-6D9D-4796-867D-91F8A758DEAE}">
  <sheetPr codeName="Sheet13"/>
  <dimension ref="A1:M13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55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63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26" t="s">
        <v>26</v>
      </c>
      <c r="B9" s="42">
        <v>63</v>
      </c>
      <c r="C9" s="42">
        <v>66</v>
      </c>
      <c r="D9" s="42">
        <v>68.900000000000006</v>
      </c>
      <c r="E9" s="42">
        <v>65.2</v>
      </c>
      <c r="F9" s="43">
        <v>71.099999999999994</v>
      </c>
    </row>
    <row r="10" spans="1:13" x14ac:dyDescent="0.35">
      <c r="A10" s="12" t="s">
        <v>27</v>
      </c>
      <c r="B10" s="44">
        <v>10.7</v>
      </c>
      <c r="C10" s="44">
        <v>8.5</v>
      </c>
      <c r="D10" s="44">
        <v>9.1999999999999993</v>
      </c>
      <c r="E10" s="44">
        <v>7.1</v>
      </c>
      <c r="F10" s="45">
        <v>5.3</v>
      </c>
    </row>
    <row r="11" spans="1:13" x14ac:dyDescent="0.35">
      <c r="A11" s="12" t="s">
        <v>28</v>
      </c>
      <c r="B11" s="44">
        <v>3.2</v>
      </c>
      <c r="C11" s="44">
        <v>2.2999999999999998</v>
      </c>
      <c r="D11" s="44">
        <v>2</v>
      </c>
      <c r="E11" s="44">
        <v>0.5</v>
      </c>
      <c r="F11" s="45">
        <v>3.1</v>
      </c>
    </row>
    <row r="12" spans="1:13" ht="15" thickBot="1" x14ac:dyDescent="0.4">
      <c r="A12" s="8" t="s">
        <v>29</v>
      </c>
      <c r="B12" s="46">
        <v>23.1</v>
      </c>
      <c r="C12" s="46">
        <v>23.1</v>
      </c>
      <c r="D12" s="46">
        <v>19.899999999999999</v>
      </c>
      <c r="E12" s="46">
        <v>27.1</v>
      </c>
      <c r="F12" s="47">
        <v>20.5</v>
      </c>
    </row>
    <row r="13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05EB-D4E2-4E4E-A642-7757CA7C6130}">
  <dimension ref="A1:M12"/>
  <sheetViews>
    <sheetView showGridLines="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68</v>
      </c>
    </row>
    <row r="3" spans="1:13" x14ac:dyDescent="0.35">
      <c r="A3" s="11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s="50" customFormat="1" x14ac:dyDescent="0.35">
      <c r="A4" s="20" t="s">
        <v>12</v>
      </c>
      <c r="B4" s="57" t="s">
        <v>69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9" t="s"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0.21600000000000003</v>
      </c>
      <c r="C9" s="35">
        <v>0.25700000000000001</v>
      </c>
      <c r="D9" s="35">
        <v>0.26700000000000002</v>
      </c>
      <c r="E9" s="35">
        <v>0.26300000000000001</v>
      </c>
      <c r="F9" s="36">
        <v>0.26400000000000001</v>
      </c>
    </row>
    <row r="10" spans="1:13" x14ac:dyDescent="0.35">
      <c r="A10" s="12" t="s">
        <v>3</v>
      </c>
      <c r="B10" s="22">
        <v>0.249</v>
      </c>
      <c r="C10" s="22">
        <v>0.30599999999999999</v>
      </c>
      <c r="D10" s="22">
        <v>0.312</v>
      </c>
      <c r="E10" s="22">
        <v>0.314</v>
      </c>
      <c r="F10" s="23">
        <v>0.30599999999999999</v>
      </c>
    </row>
    <row r="11" spans="1:13" ht="15" thickBot="1" x14ac:dyDescent="0.4">
      <c r="A11" s="8" t="s">
        <v>4</v>
      </c>
      <c r="B11" s="24">
        <v>0.17699999999999999</v>
      </c>
      <c r="C11" s="24">
        <v>0.20399999999999999</v>
      </c>
      <c r="D11" s="24">
        <v>0.222</v>
      </c>
      <c r="E11" s="24">
        <v>0.21100000000000002</v>
      </c>
      <c r="F11" s="25">
        <v>0.223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1B25-839D-4F1A-80FA-B976C0C6982C}">
  <sheetPr codeName="Sheet14"/>
  <dimension ref="A1:M13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56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30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26" t="s">
        <v>26</v>
      </c>
      <c r="B9" s="42">
        <v>33</v>
      </c>
      <c r="C9" s="42">
        <v>40.5</v>
      </c>
      <c r="D9" s="42">
        <v>45.676002831565526</v>
      </c>
      <c r="E9" s="42">
        <v>41.516688046233803</v>
      </c>
      <c r="F9" s="43">
        <v>41.128071987732433</v>
      </c>
    </row>
    <row r="10" spans="1:13" x14ac:dyDescent="0.35">
      <c r="A10" s="12" t="s">
        <v>27</v>
      </c>
      <c r="B10" s="44">
        <v>15.4</v>
      </c>
      <c r="C10" s="44">
        <v>11.8</v>
      </c>
      <c r="D10" s="44">
        <v>11.535982114705488</v>
      </c>
      <c r="E10" s="44">
        <v>11.138592981733794</v>
      </c>
      <c r="F10" s="45">
        <v>13.175850107486475</v>
      </c>
    </row>
    <row r="11" spans="1:13" x14ac:dyDescent="0.35">
      <c r="A11" s="12" t="s">
        <v>28</v>
      </c>
      <c r="B11" s="44">
        <v>5.2</v>
      </c>
      <c r="C11" s="44">
        <v>4.4000000000000004</v>
      </c>
      <c r="D11" s="44">
        <v>3.936801474708969</v>
      </c>
      <c r="E11" s="44">
        <v>3.1830724609624235</v>
      </c>
      <c r="F11" s="45">
        <v>3.8400082447541095</v>
      </c>
    </row>
    <row r="12" spans="1:13" ht="15" thickBot="1" x14ac:dyDescent="0.4">
      <c r="A12" s="8" t="s">
        <v>29</v>
      </c>
      <c r="B12" s="46">
        <v>46.4</v>
      </c>
      <c r="C12" s="46">
        <v>43.3</v>
      </c>
      <c r="D12" s="46">
        <v>38.851213579020033</v>
      </c>
      <c r="E12" s="46">
        <v>44.161646511070195</v>
      </c>
      <c r="F12" s="47">
        <v>41.856069660026691</v>
      </c>
    </row>
    <row r="13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9845-EB79-438E-B91E-28DE5AA22F51}">
  <dimension ref="A1:M12"/>
  <sheetViews>
    <sheetView showGridLines="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70</v>
      </c>
    </row>
    <row r="3" spans="1:13" x14ac:dyDescent="0.35">
      <c r="A3" s="11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s="50" customFormat="1" x14ac:dyDescent="0.35">
      <c r="A4" s="20" t="s">
        <v>12</v>
      </c>
      <c r="B4" s="57" t="s">
        <v>71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9" t="s"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f>(33.8) / 100</f>
        <v>0.33799999999999997</v>
      </c>
      <c r="C9" s="35">
        <f>(38.5) / 100</f>
        <v>0.38500000000000001</v>
      </c>
      <c r="D9" s="35">
        <f>(41.2) / 100</f>
        <v>0.41200000000000003</v>
      </c>
      <c r="E9" s="35">
        <f>(41.1592878845765) / 100</f>
        <v>0.41159287884576501</v>
      </c>
      <c r="F9" s="36">
        <f>(41.5) / 100</f>
        <v>0.41499999999999998</v>
      </c>
    </row>
    <row r="10" spans="1:13" x14ac:dyDescent="0.35">
      <c r="A10" s="12" t="s">
        <v>3</v>
      </c>
      <c r="B10" s="22">
        <f>(38.5) / 100</f>
        <v>0.38500000000000001</v>
      </c>
      <c r="C10" s="22">
        <f>(44.7) / 100</f>
        <v>0.44700000000000001</v>
      </c>
      <c r="D10" s="22">
        <f>(46.6) / 100</f>
        <v>0.46600000000000003</v>
      </c>
      <c r="E10" s="22">
        <f>(46.93880615843) / 100</f>
        <v>0.46938806158429996</v>
      </c>
      <c r="F10" s="23">
        <f>(46.6) / 100</f>
        <v>0.46600000000000003</v>
      </c>
    </row>
    <row r="11" spans="1:13" ht="15" thickBot="1" x14ac:dyDescent="0.4">
      <c r="A11" s="8" t="s">
        <v>4</v>
      </c>
      <c r="B11" s="24">
        <f>(28.3) / 100</f>
        <v>0.28300000000000003</v>
      </c>
      <c r="C11" s="24">
        <f>(32) / 100</f>
        <v>0.32</v>
      </c>
      <c r="D11" s="24">
        <f>(35.7) / 100</f>
        <v>0.35700000000000004</v>
      </c>
      <c r="E11" s="24">
        <f>(35.3002073545397) / 100</f>
        <v>0.35300207354539703</v>
      </c>
      <c r="F11" s="25">
        <f>(36.4) / 100</f>
        <v>0.36399999999999999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  <ignoredErrors>
    <ignoredError sqref="E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A70A-87DC-443F-9368-04AA48AD116F}">
  <sheetPr codeName="Sheet15"/>
  <dimension ref="A1:M13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57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31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26" t="s">
        <v>26</v>
      </c>
      <c r="B9" s="42">
        <v>28.9</v>
      </c>
      <c r="C9" s="42">
        <v>32.4</v>
      </c>
      <c r="D9" s="42">
        <v>32.4</v>
      </c>
      <c r="E9" s="42">
        <v>31.3</v>
      </c>
      <c r="F9" s="43">
        <v>29.8</v>
      </c>
    </row>
    <row r="10" spans="1:13" x14ac:dyDescent="0.35">
      <c r="A10" s="12" t="s">
        <v>27</v>
      </c>
      <c r="B10" s="44">
        <v>14.5</v>
      </c>
      <c r="C10" s="44">
        <v>13.1</v>
      </c>
      <c r="D10" s="44">
        <v>13.3</v>
      </c>
      <c r="E10" s="44">
        <v>13.4</v>
      </c>
      <c r="F10" s="45">
        <v>14.3</v>
      </c>
    </row>
    <row r="11" spans="1:13" x14ac:dyDescent="0.35">
      <c r="A11" s="12" t="s">
        <v>28</v>
      </c>
      <c r="B11" s="44">
        <v>5.7</v>
      </c>
      <c r="C11" s="44">
        <v>4.9000000000000004</v>
      </c>
      <c r="D11" s="44">
        <v>4.5999999999999996</v>
      </c>
      <c r="E11" s="44">
        <v>4.8</v>
      </c>
      <c r="F11" s="45">
        <v>5.6</v>
      </c>
    </row>
    <row r="12" spans="1:13" ht="15" thickBot="1" x14ac:dyDescent="0.4">
      <c r="A12" s="8" t="s">
        <v>29</v>
      </c>
      <c r="B12" s="46">
        <v>50.9</v>
      </c>
      <c r="C12" s="46">
        <v>49.6</v>
      </c>
      <c r="D12" s="46">
        <v>49.8</v>
      </c>
      <c r="E12" s="46">
        <v>50.5</v>
      </c>
      <c r="F12" s="47">
        <v>50.2</v>
      </c>
    </row>
    <row r="13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7653-2A7B-4EF0-A85A-8A228341CBF5}">
  <sheetPr codeName="Sheet16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32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33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0.184</v>
      </c>
      <c r="C9" s="35">
        <v>0.222</v>
      </c>
      <c r="D9" s="35">
        <v>0.21899999999999997</v>
      </c>
      <c r="E9" s="35">
        <v>0.19800000000000001</v>
      </c>
      <c r="F9" s="36">
        <v>0.17499999999999999</v>
      </c>
    </row>
    <row r="10" spans="1:13" x14ac:dyDescent="0.35">
      <c r="A10" s="12" t="s">
        <v>3</v>
      </c>
      <c r="B10" s="22">
        <v>0.217</v>
      </c>
      <c r="C10" s="22">
        <v>0.25</v>
      </c>
      <c r="D10" s="22">
        <v>0.222</v>
      </c>
      <c r="E10" s="22">
        <v>0.20399999999999999</v>
      </c>
      <c r="F10" s="23">
        <v>0.184</v>
      </c>
    </row>
    <row r="11" spans="1:13" ht="15" thickBot="1" x14ac:dyDescent="0.4">
      <c r="A11" s="8" t="s">
        <v>4</v>
      </c>
      <c r="B11" s="24">
        <v>0.127</v>
      </c>
      <c r="C11" s="24">
        <v>0.17699999999999999</v>
      </c>
      <c r="D11" s="24">
        <v>0.21299999999999999</v>
      </c>
      <c r="E11" s="24">
        <v>0.18899999999999997</v>
      </c>
      <c r="F11" s="25">
        <v>0.16300000000000001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2FE9-40F8-42CA-92F0-4EBD8669A697}">
  <sheetPr codeName="Sheet17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34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35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f>(19.8986115977775) / 100</f>
        <v>0.19898611597777499</v>
      </c>
      <c r="C9" s="35">
        <f>(21.6767351873342) / 100</f>
        <v>0.21676735187334198</v>
      </c>
      <c r="D9" s="35">
        <f>(19.033072357576) / 100</f>
        <v>0.19033072357576</v>
      </c>
      <c r="E9" s="35">
        <f>(18.5481003432334) / 100</f>
        <v>0.18548100343233401</v>
      </c>
      <c r="F9" s="36">
        <f>(17.9824869081532) / 100</f>
        <v>0.17982486908153197</v>
      </c>
    </row>
    <row r="10" spans="1:13" x14ac:dyDescent="0.35">
      <c r="A10" s="12" t="s">
        <v>3</v>
      </c>
      <c r="B10" s="22">
        <f>(23.6655574291555) / 100</f>
        <v>0.23665557429155498</v>
      </c>
      <c r="C10" s="22">
        <f>(25.617821310921) / 100</f>
        <v>0.25617821310920996</v>
      </c>
      <c r="D10" s="22">
        <f>(20.7177039471218) / 100</f>
        <v>0.20717703947121802</v>
      </c>
      <c r="E10" s="22">
        <f>(20.4333275744022) / 100</f>
        <v>0.20433327574402199</v>
      </c>
      <c r="F10" s="23">
        <f>(21.050091243289) / 100</f>
        <v>0.21050091243288999</v>
      </c>
    </row>
    <row r="11" spans="1:13" ht="15" thickBot="1" x14ac:dyDescent="0.4">
      <c r="A11" s="8" t="s">
        <v>4</v>
      </c>
      <c r="B11" s="24">
        <f>(14.009075743966) / 100</f>
        <v>0.14009075743965999</v>
      </c>
      <c r="C11" s="24">
        <f>(15.8673596558441) / 100</f>
        <v>0.15867359655844099</v>
      </c>
      <c r="D11" s="24">
        <f>(16.8009072622369) / 100</f>
        <v>0.168009072622369</v>
      </c>
      <c r="E11" s="24">
        <f>(16.0065209515759) / 100</f>
        <v>0.160065209515759</v>
      </c>
      <c r="F11" s="25">
        <f>(13.974240474072) / 100</f>
        <v>0.13974240474072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D3F4-0117-4958-BAE6-007C4F1990E3}">
  <sheetPr codeName="Sheet18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37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72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0.17899999999999999</v>
      </c>
      <c r="C9" s="35">
        <v>0.14699999999999999</v>
      </c>
      <c r="D9" s="35">
        <v>0.124</v>
      </c>
      <c r="E9" s="35">
        <v>0.13100000000000001</v>
      </c>
      <c r="F9" s="36">
        <v>0.14799999999999999</v>
      </c>
    </row>
    <row r="10" spans="1:13" x14ac:dyDescent="0.35">
      <c r="A10" s="12" t="s">
        <v>3</v>
      </c>
      <c r="B10" s="22">
        <v>0.2</v>
      </c>
      <c r="C10" s="22">
        <v>0.187</v>
      </c>
      <c r="D10" s="22">
        <v>0.113</v>
      </c>
      <c r="E10" s="22">
        <v>0.14899999999999999</v>
      </c>
      <c r="F10" s="23">
        <v>0.152</v>
      </c>
    </row>
    <row r="11" spans="1:13" ht="15" thickBot="1" x14ac:dyDescent="0.4">
      <c r="A11" s="8" t="s">
        <v>4</v>
      </c>
      <c r="B11" s="24">
        <v>8.8000000000000009E-2</v>
      </c>
      <c r="C11" s="24">
        <v>9.4E-2</v>
      </c>
      <c r="D11" s="24">
        <v>0.14000000000000001</v>
      </c>
      <c r="E11" s="24">
        <v>0.106</v>
      </c>
      <c r="F11" s="25">
        <v>0.14299999999999999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3CBC-CD3A-4845-9880-86D37F254C23}">
  <sheetPr codeName="Sheet19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36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73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0.151</v>
      </c>
      <c r="C9" s="35">
        <v>0.11699999999999999</v>
      </c>
      <c r="D9" s="35">
        <v>0.10099999999999999</v>
      </c>
      <c r="E9" s="35">
        <v>9.6000000000000002E-2</v>
      </c>
      <c r="F9" s="36">
        <v>9.3000000000000013E-2</v>
      </c>
    </row>
    <row r="10" spans="1:13" x14ac:dyDescent="0.35">
      <c r="A10" s="12" t="s">
        <v>3</v>
      </c>
      <c r="B10" s="22">
        <v>0.20399999999999999</v>
      </c>
      <c r="C10" s="22">
        <v>0.155</v>
      </c>
      <c r="D10" s="22">
        <v>0.115</v>
      </c>
      <c r="E10" s="22">
        <v>0.115</v>
      </c>
      <c r="F10" s="23">
        <v>0.11699999999999999</v>
      </c>
    </row>
    <row r="11" spans="1:13" ht="15" thickBot="1" x14ac:dyDescent="0.4">
      <c r="A11" s="8" t="s">
        <v>4</v>
      </c>
      <c r="B11" s="24">
        <v>8.5000000000000006E-2</v>
      </c>
      <c r="C11" s="24">
        <v>7.400000000000001E-2</v>
      </c>
      <c r="D11" s="24">
        <v>8.5000000000000006E-2</v>
      </c>
      <c r="E11" s="24">
        <v>7.400000000000001E-2</v>
      </c>
      <c r="F11" s="25">
        <v>6.6000000000000003E-2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01A2-93D1-48EF-B29F-4B9D30136463}">
  <sheetPr codeName="Sheet20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38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77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0.15</v>
      </c>
      <c r="C9" s="35">
        <v>0.13900000000000001</v>
      </c>
      <c r="D9" s="35">
        <v>0.11699999999999999</v>
      </c>
      <c r="E9" s="35">
        <v>0.13200000000000001</v>
      </c>
      <c r="F9" s="36">
        <v>0.125</v>
      </c>
    </row>
    <row r="10" spans="1:13" x14ac:dyDescent="0.35">
      <c r="A10" s="12" t="s">
        <v>3</v>
      </c>
      <c r="B10" s="22">
        <v>0.17399999999999999</v>
      </c>
      <c r="C10" s="22">
        <v>0.151</v>
      </c>
      <c r="D10" s="22">
        <v>0.13699999999999998</v>
      </c>
      <c r="E10" s="22">
        <v>0.14899999999999999</v>
      </c>
      <c r="F10" s="23">
        <v>0.11800000000000001</v>
      </c>
    </row>
    <row r="11" spans="1:13" ht="15" thickBot="1" x14ac:dyDescent="0.4">
      <c r="A11" s="8" t="s">
        <v>4</v>
      </c>
      <c r="B11" s="24">
        <v>0.106</v>
      </c>
      <c r="C11" s="24">
        <v>0.11800000000000001</v>
      </c>
      <c r="D11" s="24">
        <v>8.900000000000001E-2</v>
      </c>
      <c r="E11" s="24">
        <v>0.10400000000000001</v>
      </c>
      <c r="F11" s="25">
        <v>0.13300000000000001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4854-D5D8-4DDA-AF70-F0336282DA42}">
  <sheetPr codeName="Sheet21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39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78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f>(13.83) / 100</f>
        <v>0.13830000000000001</v>
      </c>
      <c r="C9" s="35">
        <f>(13.06) / 100</f>
        <v>0.13059999999999999</v>
      </c>
      <c r="D9" s="35">
        <f>(11.5) / 100</f>
        <v>0.115</v>
      </c>
      <c r="E9" s="35">
        <f>(11.43) / 100</f>
        <v>0.1143</v>
      </c>
      <c r="F9" s="36">
        <f>(11.57) / 100</f>
        <v>0.1157</v>
      </c>
    </row>
    <row r="10" spans="1:13" x14ac:dyDescent="0.35">
      <c r="A10" s="12" t="s">
        <v>3</v>
      </c>
      <c r="B10" s="22">
        <f>(14.75) / 100</f>
        <v>0.14749999999999999</v>
      </c>
      <c r="C10" s="22">
        <f>(13.04) / 100</f>
        <v>0.13039999999999999</v>
      </c>
      <c r="D10" s="22">
        <f>(12.23) / 100</f>
        <v>0.12230000000000001</v>
      </c>
      <c r="E10" s="22">
        <f>(12.54) / 100</f>
        <v>0.12539999999999998</v>
      </c>
      <c r="F10" s="23">
        <f>(11.56) / 100</f>
        <v>0.11560000000000001</v>
      </c>
    </row>
    <row r="11" spans="1:13" ht="15" thickBot="1" x14ac:dyDescent="0.4">
      <c r="A11" s="8" t="s">
        <v>4</v>
      </c>
      <c r="B11" s="24">
        <f>(12.35) / 100</f>
        <v>0.1235</v>
      </c>
      <c r="C11" s="24">
        <f>(13.1) / 100</f>
        <v>0.13100000000000001</v>
      </c>
      <c r="D11" s="24">
        <f>(10.54) / 100</f>
        <v>0.10539999999999999</v>
      </c>
      <c r="E11" s="24">
        <f>(9.95) / 100</f>
        <v>9.9499999999999991E-2</v>
      </c>
      <c r="F11" s="25">
        <f>(11.58) / 100</f>
        <v>0.1158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188AF-83AB-4E74-BAA0-32191959176C}">
  <sheetPr codeName="Sheet2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40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41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0.10099999999999999</v>
      </c>
      <c r="C9" s="35">
        <v>0.10099999999999999</v>
      </c>
      <c r="D9" s="35">
        <v>0.1</v>
      </c>
      <c r="E9" s="35">
        <v>9.5000000000000001E-2</v>
      </c>
      <c r="F9" s="36">
        <v>9.8000000000000004E-2</v>
      </c>
    </row>
    <row r="10" spans="1:13" x14ac:dyDescent="0.35">
      <c r="A10" s="12" t="s">
        <v>3</v>
      </c>
      <c r="B10" s="22">
        <v>0.129</v>
      </c>
      <c r="C10" s="22">
        <v>0.129</v>
      </c>
      <c r="D10" s="22">
        <v>0.12</v>
      </c>
      <c r="E10" s="22">
        <v>0.11599999999999999</v>
      </c>
      <c r="F10" s="23">
        <v>0.105</v>
      </c>
    </row>
    <row r="11" spans="1:13" ht="15" thickBot="1" x14ac:dyDescent="0.4">
      <c r="A11" s="8" t="s">
        <v>4</v>
      </c>
      <c r="B11" s="24">
        <v>6.8000000000000005E-2</v>
      </c>
      <c r="C11" s="24">
        <v>7.2000000000000008E-2</v>
      </c>
      <c r="D11" s="24">
        <v>7.9000000000000001E-2</v>
      </c>
      <c r="E11" s="24">
        <v>7.400000000000001E-2</v>
      </c>
      <c r="F11" s="25">
        <v>9.1999999999999998E-2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83B1-9EBF-43B2-9EE9-4A740A6FC8A8}">
  <sheetPr codeName="Sheet2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42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43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0.11800000000000001</v>
      </c>
      <c r="C9" s="35">
        <v>0.11599999999999999</v>
      </c>
      <c r="D9" s="35">
        <v>0.113</v>
      </c>
      <c r="E9" s="35">
        <v>0.109</v>
      </c>
      <c r="F9" s="36">
        <v>0.11</v>
      </c>
    </row>
    <row r="10" spans="1:13" x14ac:dyDescent="0.35">
      <c r="A10" s="12" t="s">
        <v>3</v>
      </c>
      <c r="B10" s="22">
        <v>0.14300000000000002</v>
      </c>
      <c r="C10" s="22">
        <v>0.13500000000000001</v>
      </c>
      <c r="D10" s="22">
        <v>0.126</v>
      </c>
      <c r="E10" s="22">
        <v>0.12300000000000001</v>
      </c>
      <c r="F10" s="23">
        <v>0.12</v>
      </c>
    </row>
    <row r="11" spans="1:13" ht="15" thickBot="1" x14ac:dyDescent="0.4">
      <c r="A11" s="8" t="s">
        <v>4</v>
      </c>
      <c r="B11" s="24">
        <v>8.900000000000001E-2</v>
      </c>
      <c r="C11" s="24">
        <v>9.6000000000000002E-2</v>
      </c>
      <c r="D11" s="24">
        <v>9.9000000000000005E-2</v>
      </c>
      <c r="E11" s="24">
        <v>9.4E-2</v>
      </c>
      <c r="F11" s="25">
        <v>9.9000000000000005E-2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2A23-BE84-4539-B742-D9DA21864FC1}">
  <sheetPr codeName="Sheet24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45</v>
      </c>
    </row>
    <row r="3" spans="1:13" x14ac:dyDescent="0.35">
      <c r="A3" s="11" t="s">
        <v>0</v>
      </c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21" customFormat="1" x14ac:dyDescent="0.35">
      <c r="A4" s="20" t="s">
        <v>12</v>
      </c>
      <c r="B4" s="57" t="s">
        <v>79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8" t="s">
        <v>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0.31900000000000001</v>
      </c>
      <c r="C9" s="35">
        <v>0.28300000000000003</v>
      </c>
      <c r="D9" s="35">
        <v>0.27200000000000002</v>
      </c>
      <c r="E9" s="35">
        <v>0.26500000000000001</v>
      </c>
      <c r="F9" s="36">
        <v>0.27100000000000002</v>
      </c>
    </row>
    <row r="10" spans="1:13" x14ac:dyDescent="0.35">
      <c r="A10" s="12" t="s">
        <v>3</v>
      </c>
      <c r="B10" s="22">
        <v>0.34100000000000003</v>
      </c>
      <c r="C10" s="22">
        <v>0.29600000000000004</v>
      </c>
      <c r="D10" s="22">
        <v>0.27800000000000002</v>
      </c>
      <c r="E10" s="22">
        <v>0.27</v>
      </c>
      <c r="F10" s="23">
        <v>0.255</v>
      </c>
    </row>
    <row r="11" spans="1:13" ht="15" thickBot="1" x14ac:dyDescent="0.4">
      <c r="A11" s="8" t="s">
        <v>4</v>
      </c>
      <c r="B11" s="24">
        <v>0.27699999999999997</v>
      </c>
      <c r="C11" s="24">
        <v>0.26</v>
      </c>
      <c r="D11" s="24">
        <v>0.26300000000000001</v>
      </c>
      <c r="E11" s="24">
        <v>0.25900000000000001</v>
      </c>
      <c r="F11" s="25">
        <v>0.29199999999999998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8EA6-44A8-47E5-9740-02592CBC9F62}">
  <sheetPr codeName="Sheet25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6" customFormat="1" ht="21" x14ac:dyDescent="0.5">
      <c r="A1" s="56" t="s">
        <v>44</v>
      </c>
    </row>
    <row r="3" spans="1:13" x14ac:dyDescent="0.35">
      <c r="A3" s="11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s="21" customFormat="1" x14ac:dyDescent="0.35">
      <c r="A4" s="20" t="s">
        <v>12</v>
      </c>
      <c r="B4" s="57" t="s">
        <v>80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5">
      <c r="A5" s="11" t="s">
        <v>5</v>
      </c>
      <c r="B5" s="59" t="s"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3" ht="15" thickBot="1" x14ac:dyDescent="0.4"/>
    <row r="8" spans="1:13" ht="19.5" thickTop="1" thickBot="1" x14ac:dyDescent="0.5">
      <c r="A8" s="31"/>
      <c r="B8" s="32">
        <v>2017</v>
      </c>
      <c r="C8" s="32">
        <v>2018</v>
      </c>
      <c r="D8" s="32">
        <v>2019</v>
      </c>
      <c r="E8" s="32">
        <v>2020</v>
      </c>
      <c r="F8" s="33">
        <v>2021</v>
      </c>
    </row>
    <row r="9" spans="1:13" ht="15" thickTop="1" x14ac:dyDescent="0.35">
      <c r="A9" s="34" t="s">
        <v>2</v>
      </c>
      <c r="B9" s="35">
        <v>0.31900000000000001</v>
      </c>
      <c r="C9" s="35">
        <v>0.28300000000000003</v>
      </c>
      <c r="D9" s="35">
        <v>0.27200000000000002</v>
      </c>
      <c r="E9" s="35">
        <v>0.26500000000000001</v>
      </c>
      <c r="F9" s="36">
        <v>0.27100000000000002</v>
      </c>
    </row>
    <row r="10" spans="1:13" x14ac:dyDescent="0.35">
      <c r="A10" s="12" t="s">
        <v>3</v>
      </c>
      <c r="B10" s="22">
        <v>0.34100000000000003</v>
      </c>
      <c r="C10" s="22">
        <v>0.29600000000000004</v>
      </c>
      <c r="D10" s="22">
        <v>0.27800000000000002</v>
      </c>
      <c r="E10" s="22">
        <v>0.27</v>
      </c>
      <c r="F10" s="23">
        <v>0.255</v>
      </c>
    </row>
    <row r="11" spans="1:13" ht="15" thickBot="1" x14ac:dyDescent="0.4">
      <c r="A11" s="8" t="s">
        <v>4</v>
      </c>
      <c r="B11" s="24">
        <v>0.27699999999999997</v>
      </c>
      <c r="C11" s="24">
        <v>0.26</v>
      </c>
      <c r="D11" s="24">
        <v>0.26300000000000001</v>
      </c>
      <c r="E11" s="24">
        <v>0.25900000000000001</v>
      </c>
      <c r="F11" s="25">
        <v>0.29199999999999998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Përmbledhje</vt:lpstr>
      <vt:lpstr>Indikatori_1</vt:lpstr>
      <vt:lpstr>Indikatori_2</vt:lpstr>
      <vt:lpstr>Indikatori_3</vt:lpstr>
      <vt:lpstr>Indikatori_4</vt:lpstr>
      <vt:lpstr>Indikatori_5</vt:lpstr>
      <vt:lpstr>Indikatori_6</vt:lpstr>
      <vt:lpstr>Indikatori_7</vt:lpstr>
      <vt:lpstr>Indikatori_8</vt:lpstr>
      <vt:lpstr>Indikatori_9</vt:lpstr>
      <vt:lpstr>Indikatori_10</vt:lpstr>
      <vt:lpstr>Indikatori_11</vt:lpstr>
      <vt:lpstr>Indikatori_12</vt:lpstr>
      <vt:lpstr>Indikatori_13</vt:lpstr>
      <vt:lpstr>Indikatori_14</vt:lpstr>
      <vt:lpstr>Indikatori_15</vt:lpstr>
      <vt:lpstr>Indikatori_16</vt:lpstr>
      <vt:lpstr>Indikatori_17</vt:lpstr>
      <vt:lpstr>Indikatori_18</vt:lpstr>
      <vt:lpstr>Indikatori_19</vt:lpstr>
      <vt:lpstr>Indikatori_20</vt:lpstr>
      <vt:lpstr>Indikatori_21</vt:lpstr>
      <vt:lpstr>Indikatori_22</vt:lpstr>
      <vt:lpstr>Indikatori_23</vt:lpstr>
      <vt:lpstr>Indikatori_24</vt:lpstr>
      <vt:lpstr>Indikatori_25</vt:lpstr>
      <vt:lpstr>Indikatori_26</vt:lpstr>
      <vt:lpstr>Indikatori_27</vt:lpstr>
      <vt:lpstr>Indikatori_28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Erik Gjermeni</cp:lastModifiedBy>
  <dcterms:created xsi:type="dcterms:W3CDTF">2006-09-16T00:00:00Z</dcterms:created>
  <dcterms:modified xsi:type="dcterms:W3CDTF">2022-11-19T15:15:46Z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