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-225" windowWidth="28755" windowHeight="5535" tabRatio="598"/>
  </bookViews>
  <sheets>
    <sheet name="Kapaku_Cover" sheetId="95" r:id="rId1"/>
    <sheet name="Permbajtja Content" sheetId="1" r:id="rId2"/>
    <sheet name="Table A.1." sheetId="94" r:id="rId3"/>
    <sheet name="Table B.1." sheetId="65" r:id="rId4"/>
    <sheet name="Table B.2." sheetId="66" r:id="rId5"/>
    <sheet name="Table B.3." sheetId="67" r:id="rId6"/>
    <sheet name="Table B.4." sheetId="68" r:id="rId7"/>
    <sheet name="Table B.5." sheetId="69" r:id="rId8"/>
    <sheet name="Table B.6." sheetId="70" r:id="rId9"/>
    <sheet name="Table B.7." sheetId="98" r:id="rId10"/>
    <sheet name="Table B.8." sheetId="96" r:id="rId11"/>
    <sheet name="Table B.9." sheetId="71" r:id="rId12"/>
    <sheet name="Table B.10." sheetId="72" r:id="rId13"/>
    <sheet name="Table B.11." sheetId="73" r:id="rId14"/>
    <sheet name="Table B.12." sheetId="74" r:id="rId15"/>
    <sheet name="Table B.13." sheetId="75" r:id="rId16"/>
    <sheet name="Table B.14." sheetId="76" r:id="rId17"/>
    <sheet name="Table B.15." sheetId="97" r:id="rId18"/>
    <sheet name="Table B.16." sheetId="99" r:id="rId19"/>
    <sheet name="Table B.17." sheetId="77" r:id="rId20"/>
    <sheet name="Table B.18." sheetId="78" r:id="rId21"/>
    <sheet name="Table B.19." sheetId="79" r:id="rId22"/>
    <sheet name="Table B.20." sheetId="80" r:id="rId23"/>
    <sheet name="Table B.21." sheetId="81" r:id="rId24"/>
    <sheet name="Table B.22." sheetId="82" r:id="rId25"/>
    <sheet name="Table B.23." sheetId="83" r:id="rId26"/>
    <sheet name="Table B.24." sheetId="84" r:id="rId27"/>
    <sheet name="Table B.25." sheetId="85" r:id="rId28"/>
    <sheet name="Table B.26." sheetId="86" r:id="rId29"/>
    <sheet name="Table B.27." sheetId="87" r:id="rId30"/>
    <sheet name="Table B.28." sheetId="88" r:id="rId31"/>
    <sheet name="Table B.29." sheetId="89" r:id="rId32"/>
    <sheet name="Table B.30." sheetId="90" r:id="rId33"/>
    <sheet name="Table B.31." sheetId="91" r:id="rId34"/>
    <sheet name="Table B.32." sheetId="92" r:id="rId35"/>
    <sheet name="Table B.33." sheetId="93" r:id="rId36"/>
    <sheet name="CODE LIST" sheetId="32" state="hidden" r:id="rId37"/>
  </sheets>
  <externalReferences>
    <externalReference r:id="rId38"/>
  </externalReferences>
  <definedNames>
    <definedName name="_xlnm._FilterDatabase" localSheetId="36" hidden="1">'CODE LIST'!$L$3:$M$73</definedName>
    <definedName name="Accrual">'CODE LIST'!$M$3:$M$497</definedName>
    <definedName name="Cash">'CODE LIST'!$O$3:$O$497</definedName>
    <definedName name="Coverage">'CODE LIST'!$E$512:$E$520</definedName>
    <definedName name="GFSLIST">'CODE LIST'!$A$3:$A$513</definedName>
    <definedName name="NewGFSlist">'CODE LIST'!$D$3:$E$507</definedName>
    <definedName name="_xlnm.Print_Area" localSheetId="1">'Permbajtja Content'!$B$2:$I$60</definedName>
    <definedName name="_xlnm.Print_Area" localSheetId="3">'Table B.1.'!$B$3:$K$27</definedName>
    <definedName name="_xlnm.Print_Area" localSheetId="12">'Table B.10.'!$B$1:$H$27</definedName>
    <definedName name="_xlnm.Print_Area" localSheetId="13">'Table B.11.'!$B$1:$H$27</definedName>
    <definedName name="_xlnm.Print_Area" localSheetId="14">'Table B.12.'!$B$1:$H$27</definedName>
    <definedName name="_xlnm.Print_Area" localSheetId="15">'Table B.13.'!$B$2:$H$27</definedName>
    <definedName name="_xlnm.Print_Area" localSheetId="16">'Table B.14.'!$B$2:$H$27</definedName>
    <definedName name="_xlnm.Print_Area" localSheetId="17">'Table B.15.'!$B$2:$H$27</definedName>
    <definedName name="_xlnm.Print_Area" localSheetId="18">'Table B.16.'!$B$2:$H$27</definedName>
    <definedName name="_xlnm.Print_Area" localSheetId="19">'Table B.17.'!$B$2:$P$27</definedName>
    <definedName name="_xlnm.Print_Area" localSheetId="20">'Table B.18.'!$B$2:$P$27</definedName>
    <definedName name="_xlnm.Print_Area" localSheetId="21">'Table B.19.'!$B$3:$E$35</definedName>
    <definedName name="_xlnm.Print_Area" localSheetId="4">'Table B.2.'!$B$1:$H$27</definedName>
    <definedName name="_xlnm.Print_Area" localSheetId="5">'Table B.3.'!$B$1:$H$27</definedName>
    <definedName name="_xlnm.Print_Area" localSheetId="6">'Table B.4.'!$B$1:$H$27</definedName>
    <definedName name="_xlnm.Print_Area" localSheetId="7">'Table B.5.'!$B$1:$H$27</definedName>
    <definedName name="_xlnm.Print_Area" localSheetId="8">'Table B.6.'!$B$1:$H$27</definedName>
    <definedName name="_xlnm.Print_Area" localSheetId="9">'Table B.7.'!$B$1:$H$27</definedName>
    <definedName name="_xlnm.Print_Area" localSheetId="10">'Table B.8.'!$B$1:$H$27</definedName>
    <definedName name="_xlnm.Print_Area" localSheetId="11">'Table B.9.'!$B$1:$H$26</definedName>
    <definedName name="select">'[1]CODE LIST'!$N$2:$N$6</definedName>
  </definedNames>
  <calcPr calcId="145621"/>
</workbook>
</file>

<file path=xl/calcChain.xml><?xml version="1.0" encoding="utf-8"?>
<calcChain xmlns="http://schemas.openxmlformats.org/spreadsheetml/2006/main">
  <c r="B29" i="95" l="1"/>
  <c r="B34" i="95"/>
  <c r="B28" i="95"/>
  <c r="F20" i="95"/>
  <c r="E16" i="1" l="1"/>
  <c r="D24" i="1" l="1"/>
  <c r="D33" i="1"/>
  <c r="D32" i="1" l="1"/>
  <c r="D25" i="1"/>
  <c r="D26" i="1"/>
  <c r="D27" i="1"/>
  <c r="D28" i="1"/>
  <c r="D29" i="1"/>
  <c r="D30" i="1"/>
  <c r="D50" i="1"/>
  <c r="C58" i="1" l="1"/>
  <c r="E8" i="1" l="1"/>
  <c r="H13" i="1"/>
  <c r="B31" i="95" l="1"/>
  <c r="B32" i="95"/>
  <c r="F18" i="95" l="1"/>
  <c r="F17" i="95"/>
  <c r="C12" i="95"/>
  <c r="D4" i="95"/>
  <c r="D17" i="1"/>
  <c r="C55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1" i="1"/>
  <c r="D23" i="1"/>
  <c r="D22" i="1"/>
  <c r="D21" i="1"/>
  <c r="D20" i="1"/>
  <c r="D19" i="1"/>
  <c r="D18" i="1"/>
  <c r="C54" i="1"/>
  <c r="C56" i="1"/>
  <c r="H8" i="1"/>
  <c r="D2" i="1"/>
  <c r="D4" i="1"/>
  <c r="C16" i="1"/>
  <c r="H12" i="1"/>
  <c r="I11" i="1"/>
  <c r="H11" i="1"/>
  <c r="C11" i="1"/>
  <c r="C6" i="1"/>
  <c r="N250" i="32"/>
  <c r="O250" i="32" s="1"/>
  <c r="N251" i="32"/>
  <c r="N252" i="32"/>
  <c r="N253" i="32"/>
  <c r="N254" i="32"/>
  <c r="N255" i="32"/>
  <c r="N256" i="32"/>
  <c r="O256" i="32" s="1"/>
  <c r="N257" i="32"/>
  <c r="N258" i="32"/>
  <c r="N259" i="32"/>
  <c r="N260" i="32"/>
  <c r="N261" i="32"/>
  <c r="N262" i="32"/>
  <c r="O262" i="32" s="1"/>
  <c r="N263" i="32"/>
  <c r="N264" i="32"/>
  <c r="N265" i="32"/>
  <c r="N266" i="32"/>
  <c r="N267" i="32"/>
  <c r="N268" i="32"/>
  <c r="O268" i="32" s="1"/>
  <c r="N269" i="32"/>
  <c r="N270" i="32"/>
  <c r="N271" i="32"/>
  <c r="N272" i="32"/>
  <c r="N273" i="32"/>
  <c r="N274" i="32"/>
  <c r="O274" i="32" s="1"/>
  <c r="N275" i="32"/>
  <c r="N276" i="32"/>
  <c r="N277" i="32"/>
  <c r="N278" i="32"/>
  <c r="N279" i="32"/>
  <c r="N280" i="32"/>
  <c r="O280" i="32" s="1"/>
  <c r="N281" i="32"/>
  <c r="N282" i="32"/>
  <c r="N283" i="32"/>
  <c r="N284" i="32"/>
  <c r="N285" i="32"/>
  <c r="N286" i="32"/>
  <c r="O286" i="32" s="1"/>
  <c r="N287" i="32"/>
  <c r="N288" i="32"/>
  <c r="N289" i="32"/>
  <c r="N290" i="32"/>
  <c r="N291" i="32"/>
  <c r="N292" i="32"/>
  <c r="O292" i="32" s="1"/>
  <c r="N293" i="32"/>
  <c r="N294" i="32"/>
  <c r="N295" i="32"/>
  <c r="N296" i="32"/>
  <c r="N297" i="32"/>
  <c r="N298" i="32"/>
  <c r="O298" i="32" s="1"/>
  <c r="N299" i="32"/>
  <c r="N300" i="32"/>
  <c r="N301" i="32"/>
  <c r="N302" i="32"/>
  <c r="N303" i="32"/>
  <c r="N304" i="32"/>
  <c r="O304" i="32" s="1"/>
  <c r="N305" i="32"/>
  <c r="N306" i="32"/>
  <c r="N307" i="32"/>
  <c r="N308" i="32"/>
  <c r="N309" i="32"/>
  <c r="N310" i="32"/>
  <c r="O310" i="32" s="1"/>
  <c r="N311" i="32"/>
  <c r="N312" i="32"/>
  <c r="N313" i="32"/>
  <c r="N314" i="32"/>
  <c r="N315" i="32"/>
  <c r="N316" i="32"/>
  <c r="O316" i="32" s="1"/>
  <c r="N317" i="32"/>
  <c r="N318" i="32"/>
  <c r="N319" i="32"/>
  <c r="N320" i="32"/>
  <c r="N321" i="32"/>
  <c r="N322" i="32"/>
  <c r="O322" i="32" s="1"/>
  <c r="N323" i="32"/>
  <c r="N324" i="32"/>
  <c r="N325" i="32"/>
  <c r="N326" i="32"/>
  <c r="N327" i="32"/>
  <c r="N328" i="32"/>
  <c r="O328" i="32" s="1"/>
  <c r="N329" i="32"/>
  <c r="N330" i="32"/>
  <c r="N331" i="32"/>
  <c r="N332" i="32"/>
  <c r="N333" i="32"/>
  <c r="N334" i="32"/>
  <c r="O334" i="32" s="1"/>
  <c r="N335" i="32"/>
  <c r="N336" i="32"/>
  <c r="N337" i="32"/>
  <c r="N338" i="32"/>
  <c r="N339" i="32"/>
  <c r="N340" i="32"/>
  <c r="O340" i="32" s="1"/>
  <c r="N341" i="32"/>
  <c r="N342" i="32"/>
  <c r="N343" i="32"/>
  <c r="N344" i="32"/>
  <c r="N345" i="32"/>
  <c r="N346" i="32"/>
  <c r="O346" i="32" s="1"/>
  <c r="N347" i="32"/>
  <c r="N348" i="32"/>
  <c r="N349" i="32"/>
  <c r="N350" i="32"/>
  <c r="N351" i="32"/>
  <c r="N352" i="32"/>
  <c r="O352" i="32" s="1"/>
  <c r="N353" i="32"/>
  <c r="N354" i="32"/>
  <c r="N355" i="32"/>
  <c r="N356" i="32"/>
  <c r="N357" i="32"/>
  <c r="N358" i="32"/>
  <c r="O358" i="32" s="1"/>
  <c r="N359" i="32"/>
  <c r="N360" i="32"/>
  <c r="N361" i="32"/>
  <c r="N362" i="32"/>
  <c r="N363" i="32"/>
  <c r="N364" i="32"/>
  <c r="O364" i="32" s="1"/>
  <c r="N365" i="32"/>
  <c r="N366" i="32"/>
  <c r="N367" i="32"/>
  <c r="N368" i="32"/>
  <c r="N369" i="32"/>
  <c r="N370" i="32"/>
  <c r="O370" i="32" s="1"/>
  <c r="N371" i="32"/>
  <c r="N372" i="32"/>
  <c r="N373" i="32"/>
  <c r="N374" i="32"/>
  <c r="N375" i="32"/>
  <c r="N376" i="32"/>
  <c r="O376" i="32" s="1"/>
  <c r="N377" i="32"/>
  <c r="N378" i="32"/>
  <c r="N379" i="32"/>
  <c r="N380" i="32"/>
  <c r="N381" i="32"/>
  <c r="N382" i="32"/>
  <c r="O382" i="32" s="1"/>
  <c r="N383" i="32"/>
  <c r="N384" i="32"/>
  <c r="N385" i="32"/>
  <c r="N386" i="32"/>
  <c r="N387" i="32"/>
  <c r="N388" i="32"/>
  <c r="O388" i="32" s="1"/>
  <c r="N389" i="32"/>
  <c r="N390" i="32"/>
  <c r="N391" i="32"/>
  <c r="N392" i="32"/>
  <c r="N393" i="32"/>
  <c r="N394" i="32"/>
  <c r="O394" i="32" s="1"/>
  <c r="N395" i="32"/>
  <c r="N396" i="32"/>
  <c r="N397" i="32"/>
  <c r="N398" i="32"/>
  <c r="N399" i="32"/>
  <c r="N400" i="32"/>
  <c r="O400" i="32" s="1"/>
  <c r="N401" i="32"/>
  <c r="N402" i="32"/>
  <c r="N403" i="32"/>
  <c r="N404" i="32"/>
  <c r="N405" i="32"/>
  <c r="N406" i="32"/>
  <c r="O406" i="32" s="1"/>
  <c r="N407" i="32"/>
  <c r="N408" i="32"/>
  <c r="N409" i="32"/>
  <c r="N410" i="32"/>
  <c r="N411" i="32"/>
  <c r="N412" i="32"/>
  <c r="O412" i="32" s="1"/>
  <c r="N413" i="32"/>
  <c r="N414" i="32"/>
  <c r="N415" i="32"/>
  <c r="N416" i="32"/>
  <c r="N417" i="32"/>
  <c r="N418" i="32"/>
  <c r="N419" i="32"/>
  <c r="N420" i="32"/>
  <c r="N421" i="32"/>
  <c r="N422" i="32"/>
  <c r="N423" i="32"/>
  <c r="N424" i="32"/>
  <c r="N425" i="32"/>
  <c r="N426" i="32"/>
  <c r="N427" i="32"/>
  <c r="N428" i="32"/>
  <c r="N429" i="32"/>
  <c r="N430" i="32"/>
  <c r="N431" i="32"/>
  <c r="N432" i="32"/>
  <c r="N433" i="32"/>
  <c r="N434" i="32"/>
  <c r="N435" i="32"/>
  <c r="N436" i="32"/>
  <c r="N437" i="32"/>
  <c r="N438" i="32"/>
  <c r="N439" i="32"/>
  <c r="N440" i="32"/>
  <c r="N441" i="32"/>
  <c r="N442" i="32"/>
  <c r="O442" i="32" s="1"/>
  <c r="N443" i="32"/>
  <c r="N444" i="32"/>
  <c r="N445" i="32"/>
  <c r="N446" i="32"/>
  <c r="N447" i="32"/>
  <c r="N448" i="32"/>
  <c r="O448" i="32" s="1"/>
  <c r="N449" i="32"/>
  <c r="N450" i="32"/>
  <c r="N451" i="32"/>
  <c r="N452" i="32"/>
  <c r="N453" i="32"/>
  <c r="N454" i="32"/>
  <c r="O454" i="32" s="1"/>
  <c r="N455" i="32"/>
  <c r="N456" i="32"/>
  <c r="N457" i="32"/>
  <c r="N458" i="32"/>
  <c r="N459" i="32"/>
  <c r="N460" i="32"/>
  <c r="O460" i="32" s="1"/>
  <c r="N461" i="32"/>
  <c r="N462" i="32"/>
  <c r="N463" i="32"/>
  <c r="N464" i="32"/>
  <c r="N465" i="32"/>
  <c r="N466" i="32"/>
  <c r="O466" i="32" s="1"/>
  <c r="N467" i="32"/>
  <c r="N468" i="32"/>
  <c r="N469" i="32"/>
  <c r="N470" i="32"/>
  <c r="N471" i="32"/>
  <c r="N472" i="32"/>
  <c r="O472" i="32" s="1"/>
  <c r="N473" i="32"/>
  <c r="N474" i="32"/>
  <c r="N475" i="32"/>
  <c r="N476" i="32"/>
  <c r="N477" i="32"/>
  <c r="N478" i="32"/>
  <c r="O478" i="32" s="1"/>
  <c r="N479" i="32"/>
  <c r="N480" i="32"/>
  <c r="N481" i="32"/>
  <c r="N482" i="32"/>
  <c r="N483" i="32"/>
  <c r="N484" i="32"/>
  <c r="O484" i="32" s="1"/>
  <c r="N485" i="32"/>
  <c r="N486" i="32"/>
  <c r="N487" i="32"/>
  <c r="N488" i="32"/>
  <c r="N489" i="32"/>
  <c r="N490" i="32"/>
  <c r="O490" i="32" s="1"/>
  <c r="N491" i="32"/>
  <c r="N492" i="32"/>
  <c r="N493" i="32"/>
  <c r="N494" i="32"/>
  <c r="N495" i="32"/>
  <c r="N496" i="32"/>
  <c r="O496" i="32" s="1"/>
  <c r="N497" i="32"/>
  <c r="N126" i="32"/>
  <c r="N129" i="32"/>
  <c r="N130" i="32"/>
  <c r="N131" i="32"/>
  <c r="N132" i="32"/>
  <c r="N133" i="32"/>
  <c r="N134" i="32"/>
  <c r="N135" i="32"/>
  <c r="N136" i="32"/>
  <c r="N137" i="32"/>
  <c r="N138" i="32"/>
  <c r="O138" i="32" s="1"/>
  <c r="N139" i="32"/>
  <c r="N140" i="32"/>
  <c r="N141" i="32"/>
  <c r="N142" i="32"/>
  <c r="N143" i="32"/>
  <c r="N144" i="32"/>
  <c r="N145" i="32"/>
  <c r="N146" i="32"/>
  <c r="N147" i="32"/>
  <c r="N148" i="32"/>
  <c r="N149" i="32"/>
  <c r="N150" i="32"/>
  <c r="O150" i="32" s="1"/>
  <c r="N151" i="32"/>
  <c r="N152" i="32"/>
  <c r="N153" i="32"/>
  <c r="N154" i="32"/>
  <c r="N155" i="32"/>
  <c r="N156" i="32"/>
  <c r="O156" i="32" s="1"/>
  <c r="N157" i="32"/>
  <c r="N158" i="32"/>
  <c r="N159" i="32"/>
  <c r="N160" i="32"/>
  <c r="N161" i="32"/>
  <c r="N162" i="32"/>
  <c r="O162" i="32" s="1"/>
  <c r="N163" i="32"/>
  <c r="N164" i="32"/>
  <c r="N165" i="32"/>
  <c r="N166" i="32"/>
  <c r="N167" i="32"/>
  <c r="N168" i="32"/>
  <c r="O168" i="32" s="1"/>
  <c r="N169" i="32"/>
  <c r="N170" i="32"/>
  <c r="N171" i="32"/>
  <c r="N172" i="32"/>
  <c r="N173" i="32"/>
  <c r="N174" i="32"/>
  <c r="N175" i="32"/>
  <c r="N176" i="32"/>
  <c r="N177" i="32"/>
  <c r="N178" i="32"/>
  <c r="N179" i="32"/>
  <c r="N180" i="32"/>
  <c r="N181" i="32"/>
  <c r="N182" i="32"/>
  <c r="N183" i="32"/>
  <c r="N184" i="32"/>
  <c r="N185" i="32"/>
  <c r="N186" i="32"/>
  <c r="N187" i="32"/>
  <c r="N188" i="32"/>
  <c r="N189" i="32"/>
  <c r="N190" i="32"/>
  <c r="N191" i="32"/>
  <c r="N192" i="32"/>
  <c r="N193" i="32"/>
  <c r="N194" i="32"/>
  <c r="N195" i="32"/>
  <c r="N196" i="32"/>
  <c r="N197" i="32"/>
  <c r="N198" i="32"/>
  <c r="N199" i="32"/>
  <c r="N200" i="32"/>
  <c r="N201" i="32"/>
  <c r="N202" i="32"/>
  <c r="N203" i="32"/>
  <c r="N204" i="32"/>
  <c r="O204" i="32" s="1"/>
  <c r="N205" i="32"/>
  <c r="N206" i="32"/>
  <c r="N207" i="32"/>
  <c r="N208" i="32"/>
  <c r="N209" i="32"/>
  <c r="N210" i="32"/>
  <c r="O210" i="32" s="1"/>
  <c r="N211" i="32"/>
  <c r="N212" i="32"/>
  <c r="N213" i="32"/>
  <c r="N214" i="32"/>
  <c r="N215" i="32"/>
  <c r="N216" i="32"/>
  <c r="O216" i="32" s="1"/>
  <c r="N217" i="32"/>
  <c r="N218" i="32"/>
  <c r="N219" i="32"/>
  <c r="N220" i="32"/>
  <c r="N221" i="32"/>
  <c r="N222" i="32"/>
  <c r="O222" i="32" s="1"/>
  <c r="N223" i="32"/>
  <c r="N224" i="32"/>
  <c r="N225" i="32"/>
  <c r="N226" i="32"/>
  <c r="N227" i="32"/>
  <c r="N228" i="32"/>
  <c r="O228" i="32" s="1"/>
  <c r="N229" i="32"/>
  <c r="N230" i="32"/>
  <c r="N231" i="32"/>
  <c r="N232" i="32"/>
  <c r="N233" i="32"/>
  <c r="N234" i="32"/>
  <c r="O234" i="32" s="1"/>
  <c r="N235" i="32"/>
  <c r="N236" i="32"/>
  <c r="N237" i="32"/>
  <c r="N238" i="32"/>
  <c r="N239" i="32"/>
  <c r="N240" i="32"/>
  <c r="O240" i="32" s="1"/>
  <c r="N241" i="32"/>
  <c r="N242" i="32"/>
  <c r="N243" i="32"/>
  <c r="N244" i="32"/>
  <c r="N245" i="32"/>
  <c r="N246" i="32"/>
  <c r="O246" i="32" s="1"/>
  <c r="N247" i="32"/>
  <c r="N248" i="32"/>
  <c r="N249" i="32"/>
  <c r="N64" i="32"/>
  <c r="N65" i="32"/>
  <c r="N66" i="32"/>
  <c r="O66" i="32" s="1"/>
  <c r="N67" i="32"/>
  <c r="N68" i="32"/>
  <c r="N69" i="32"/>
  <c r="N70" i="32"/>
  <c r="N71" i="32"/>
  <c r="N72" i="32"/>
  <c r="O72" i="32" s="1"/>
  <c r="N73" i="32"/>
  <c r="N74" i="32"/>
  <c r="N75" i="32"/>
  <c r="N76" i="32"/>
  <c r="N77" i="32"/>
  <c r="N78" i="32"/>
  <c r="O78" i="32" s="1"/>
  <c r="N79" i="32"/>
  <c r="N80" i="32"/>
  <c r="N81" i="32"/>
  <c r="N82" i="32"/>
  <c r="N83" i="32"/>
  <c r="N84" i="32"/>
  <c r="N85" i="32"/>
  <c r="N86" i="32"/>
  <c r="N87" i="32"/>
  <c r="N88" i="32"/>
  <c r="N89" i="32"/>
  <c r="N90" i="32"/>
  <c r="O90" i="32" s="1"/>
  <c r="N91" i="32"/>
  <c r="N92" i="32"/>
  <c r="N93" i="32"/>
  <c r="N94" i="32"/>
  <c r="N95" i="32"/>
  <c r="N96" i="32"/>
  <c r="O96" i="32" s="1"/>
  <c r="N97" i="32"/>
  <c r="N98" i="32"/>
  <c r="N99" i="32"/>
  <c r="N100" i="32"/>
  <c r="N101" i="32"/>
  <c r="N102" i="32"/>
  <c r="O102" i="32" s="1"/>
  <c r="N103" i="32"/>
  <c r="N104" i="32"/>
  <c r="N105" i="32"/>
  <c r="N106" i="32"/>
  <c r="O106" i="32" s="1"/>
  <c r="N107" i="32"/>
  <c r="N108" i="32"/>
  <c r="N109" i="32"/>
  <c r="N110" i="32"/>
  <c r="N111" i="32"/>
  <c r="N112" i="32"/>
  <c r="O112" i="32" s="1"/>
  <c r="N113" i="32"/>
  <c r="N114" i="32"/>
  <c r="N115" i="32"/>
  <c r="N116" i="32"/>
  <c r="N117" i="32"/>
  <c r="N118" i="32"/>
  <c r="N119" i="32"/>
  <c r="N120" i="32"/>
  <c r="O120" i="32" s="1"/>
  <c r="N121" i="32"/>
  <c r="N122" i="32"/>
  <c r="N123" i="32"/>
  <c r="N124" i="32"/>
  <c r="N125" i="32"/>
  <c r="N33" i="32"/>
  <c r="N34" i="32"/>
  <c r="O34" i="32" s="1"/>
  <c r="N35" i="32"/>
  <c r="N36" i="32"/>
  <c r="N37" i="32"/>
  <c r="N38" i="32"/>
  <c r="O38" i="32" s="1"/>
  <c r="N39" i="32"/>
  <c r="O39" i="32" s="1"/>
  <c r="N40" i="32"/>
  <c r="N41" i="32"/>
  <c r="N42" i="32"/>
  <c r="O42" i="32" s="1"/>
  <c r="N43" i="32"/>
  <c r="N44" i="32"/>
  <c r="N45" i="32"/>
  <c r="O45" i="32" s="1"/>
  <c r="N46" i="32"/>
  <c r="O46" i="32" s="1"/>
  <c r="N47" i="32"/>
  <c r="N48" i="32"/>
  <c r="N49" i="32"/>
  <c r="N50" i="32"/>
  <c r="O50" i="32" s="1"/>
  <c r="N51" i="32"/>
  <c r="O51" i="32" s="1"/>
  <c r="N52" i="32"/>
  <c r="N53" i="32"/>
  <c r="N54" i="32"/>
  <c r="O54" i="32" s="1"/>
  <c r="N55" i="32"/>
  <c r="N56" i="32"/>
  <c r="N57" i="32"/>
  <c r="O57" i="32" s="1"/>
  <c r="N58" i="32"/>
  <c r="O58" i="32" s="1"/>
  <c r="N59" i="32"/>
  <c r="N60" i="32"/>
  <c r="N61" i="32"/>
  <c r="N62" i="32"/>
  <c r="O62" i="32" s="1"/>
  <c r="N63" i="32"/>
  <c r="O63" i="32" s="1"/>
  <c r="N17" i="32"/>
  <c r="N18" i="32"/>
  <c r="O18" i="32" s="1"/>
  <c r="N19" i="32"/>
  <c r="O19" i="32" s="1"/>
  <c r="N20" i="32"/>
  <c r="N21" i="32"/>
  <c r="N22" i="32"/>
  <c r="N23" i="32"/>
  <c r="O23" i="32" s="1"/>
  <c r="N24" i="32"/>
  <c r="N25" i="32"/>
  <c r="N26" i="32"/>
  <c r="N27" i="32"/>
  <c r="N28" i="32"/>
  <c r="O28" i="32" s="1"/>
  <c r="N29" i="32"/>
  <c r="N30" i="32"/>
  <c r="N31" i="32"/>
  <c r="O31" i="32" s="1"/>
  <c r="N32" i="32"/>
  <c r="N9" i="32"/>
  <c r="N10" i="32"/>
  <c r="O10" i="32" s="1"/>
  <c r="N11" i="32"/>
  <c r="O11" i="32" s="1"/>
  <c r="N12" i="32"/>
  <c r="O12" i="32" s="1"/>
  <c r="N13" i="32"/>
  <c r="N14" i="32"/>
  <c r="N15" i="32"/>
  <c r="N16" i="32"/>
  <c r="N5" i="32"/>
  <c r="N6" i="32"/>
  <c r="N7" i="32"/>
  <c r="O7" i="32" s="1"/>
  <c r="N8" i="32"/>
  <c r="N3" i="32"/>
  <c r="N4" i="32"/>
  <c r="O4" i="32" s="1"/>
  <c r="L250" i="32"/>
  <c r="L251" i="32"/>
  <c r="L252" i="32"/>
  <c r="L253" i="32"/>
  <c r="L254" i="32"/>
  <c r="L255" i="32"/>
  <c r="M255" i="32" s="1"/>
  <c r="L256" i="32"/>
  <c r="L257" i="32"/>
  <c r="L258" i="32"/>
  <c r="L259" i="32"/>
  <c r="L260" i="32"/>
  <c r="L261" i="32"/>
  <c r="M261" i="32" s="1"/>
  <c r="L262" i="32"/>
  <c r="L263" i="32"/>
  <c r="L264" i="32"/>
  <c r="L265" i="32"/>
  <c r="L266" i="32"/>
  <c r="L267" i="32"/>
  <c r="L268" i="32"/>
  <c r="L269" i="32"/>
  <c r="L270" i="32"/>
  <c r="L271" i="32"/>
  <c r="L272" i="32"/>
  <c r="L273" i="32"/>
  <c r="L274" i="32"/>
  <c r="L275" i="32"/>
  <c r="L276" i="32"/>
  <c r="L277" i="32"/>
  <c r="L278" i="32"/>
  <c r="L279" i="32"/>
  <c r="L280" i="32"/>
  <c r="L281" i="32"/>
  <c r="L282" i="32"/>
  <c r="L283" i="32"/>
  <c r="L284" i="32"/>
  <c r="L285" i="32"/>
  <c r="L286" i="32"/>
  <c r="L287" i="32"/>
  <c r="L288" i="32"/>
  <c r="L289" i="32"/>
  <c r="L290" i="32"/>
  <c r="L291" i="32"/>
  <c r="L292" i="32"/>
  <c r="L293" i="32"/>
  <c r="L294" i="32"/>
  <c r="L295" i="32"/>
  <c r="L296" i="32"/>
  <c r="L297" i="32"/>
  <c r="L298" i="32"/>
  <c r="L299" i="32"/>
  <c r="L300" i="32"/>
  <c r="L301" i="32"/>
  <c r="L302" i="32"/>
  <c r="L303" i="32"/>
  <c r="L304" i="32"/>
  <c r="L305" i="32"/>
  <c r="L306" i="32"/>
  <c r="L307" i="32"/>
  <c r="L308" i="32"/>
  <c r="L309" i="32"/>
  <c r="L310" i="32"/>
  <c r="L311" i="32"/>
  <c r="L312" i="32"/>
  <c r="L313" i="32"/>
  <c r="L314" i="32"/>
  <c r="L315" i="32"/>
  <c r="L316" i="32"/>
  <c r="L317" i="32"/>
  <c r="L318" i="32"/>
  <c r="L319" i="32"/>
  <c r="L320" i="32"/>
  <c r="L321" i="32"/>
  <c r="L322" i="32"/>
  <c r="L323" i="32"/>
  <c r="L324" i="32"/>
  <c r="L325" i="32"/>
  <c r="L326" i="32"/>
  <c r="L327" i="32"/>
  <c r="L328" i="32"/>
  <c r="L329" i="32"/>
  <c r="L330" i="32"/>
  <c r="L331" i="32"/>
  <c r="L332" i="32"/>
  <c r="L333" i="32"/>
  <c r="L334" i="32"/>
  <c r="L335" i="32"/>
  <c r="L336" i="32"/>
  <c r="L337" i="32"/>
  <c r="L338" i="32"/>
  <c r="L339" i="32"/>
  <c r="L340" i="32"/>
  <c r="L341" i="32"/>
  <c r="L342" i="32"/>
  <c r="L343" i="32"/>
  <c r="L344" i="32"/>
  <c r="L345" i="32"/>
  <c r="L346" i="32"/>
  <c r="L347" i="32"/>
  <c r="L348" i="32"/>
  <c r="L349" i="32"/>
  <c r="L350" i="32"/>
  <c r="L351" i="32"/>
  <c r="L352" i="32"/>
  <c r="L353" i="32"/>
  <c r="L354" i="32"/>
  <c r="L355" i="32"/>
  <c r="L356" i="32"/>
  <c r="L357" i="32"/>
  <c r="L358" i="32"/>
  <c r="L359" i="32"/>
  <c r="L360" i="32"/>
  <c r="L361" i="32"/>
  <c r="L362" i="32"/>
  <c r="L363" i="32"/>
  <c r="L364" i="32"/>
  <c r="L365" i="32"/>
  <c r="L366" i="32"/>
  <c r="L367" i="32"/>
  <c r="L368" i="32"/>
  <c r="L369" i="32"/>
  <c r="L370" i="32"/>
  <c r="L371" i="32"/>
  <c r="L372" i="32"/>
  <c r="L373" i="32"/>
  <c r="L374" i="32"/>
  <c r="L375" i="32"/>
  <c r="L376" i="32"/>
  <c r="L377" i="32"/>
  <c r="L378" i="32"/>
  <c r="L379" i="32"/>
  <c r="L380" i="32"/>
  <c r="L381" i="32"/>
  <c r="L382" i="32"/>
  <c r="L383" i="32"/>
  <c r="L384" i="32"/>
  <c r="L385" i="32"/>
  <c r="L386" i="32"/>
  <c r="L387" i="32"/>
  <c r="L388" i="32"/>
  <c r="L389" i="32"/>
  <c r="L390" i="32"/>
  <c r="L391" i="32"/>
  <c r="L392" i="32"/>
  <c r="L393" i="32"/>
  <c r="L394" i="32"/>
  <c r="L395" i="32"/>
  <c r="L396" i="32"/>
  <c r="L397" i="32"/>
  <c r="L398" i="32"/>
  <c r="L399" i="32"/>
  <c r="L400" i="32"/>
  <c r="L401" i="32"/>
  <c r="L402" i="32"/>
  <c r="L403" i="32"/>
  <c r="L404" i="32"/>
  <c r="L405" i="32"/>
  <c r="L406" i="32"/>
  <c r="L407" i="32"/>
  <c r="L408" i="32"/>
  <c r="L409" i="32"/>
  <c r="L410" i="32"/>
  <c r="L411" i="32"/>
  <c r="L412" i="32"/>
  <c r="L413" i="32"/>
  <c r="L414" i="32"/>
  <c r="L415" i="32"/>
  <c r="L416" i="32"/>
  <c r="L417" i="32"/>
  <c r="M417" i="32" s="1"/>
  <c r="L418" i="32"/>
  <c r="L419" i="32"/>
  <c r="L420" i="32"/>
  <c r="L421" i="32"/>
  <c r="L422" i="32"/>
  <c r="L423" i="32"/>
  <c r="M423" i="32" s="1"/>
  <c r="L424" i="32"/>
  <c r="L425" i="32"/>
  <c r="L426" i="32"/>
  <c r="L427" i="32"/>
  <c r="L428" i="32"/>
  <c r="L429" i="32"/>
  <c r="M429" i="32" s="1"/>
  <c r="L430" i="32"/>
  <c r="L431" i="32"/>
  <c r="L432" i="32"/>
  <c r="L433" i="32"/>
  <c r="L434" i="32"/>
  <c r="L435" i="32"/>
  <c r="M435" i="32" s="1"/>
  <c r="L436" i="32"/>
  <c r="L437" i="32"/>
  <c r="L438" i="32"/>
  <c r="L439" i="32"/>
  <c r="L440" i="32"/>
  <c r="L441" i="32"/>
  <c r="M441" i="32" s="1"/>
  <c r="L442" i="32"/>
  <c r="L443" i="32"/>
  <c r="L444" i="32"/>
  <c r="L445" i="32"/>
  <c r="L446" i="32"/>
  <c r="L447" i="32"/>
  <c r="M447" i="32" s="1"/>
  <c r="L448" i="32"/>
  <c r="L449" i="32"/>
  <c r="L450" i="32"/>
  <c r="L451" i="32"/>
  <c r="L452" i="32"/>
  <c r="L453" i="32"/>
  <c r="M453" i="32" s="1"/>
  <c r="L454" i="32"/>
  <c r="L455" i="32"/>
  <c r="L456" i="32"/>
  <c r="L457" i="32"/>
  <c r="L458" i="32"/>
  <c r="L459" i="32"/>
  <c r="M459" i="32" s="1"/>
  <c r="L460" i="32"/>
  <c r="L461" i="32"/>
  <c r="L462" i="32"/>
  <c r="L463" i="32"/>
  <c r="L464" i="32"/>
  <c r="L465" i="32"/>
  <c r="M465" i="32" s="1"/>
  <c r="L466" i="32"/>
  <c r="L467" i="32"/>
  <c r="L468" i="32"/>
  <c r="L469" i="32"/>
  <c r="L470" i="32"/>
  <c r="L471" i="32"/>
  <c r="M471" i="32" s="1"/>
  <c r="L472" i="32"/>
  <c r="L473" i="32"/>
  <c r="L474" i="32"/>
  <c r="L475" i="32"/>
  <c r="L476" i="32"/>
  <c r="L477" i="32"/>
  <c r="M477" i="32" s="1"/>
  <c r="L478" i="32"/>
  <c r="L479" i="32"/>
  <c r="L480" i="32"/>
  <c r="L481" i="32"/>
  <c r="L482" i="32"/>
  <c r="L483" i="32"/>
  <c r="M483" i="32" s="1"/>
  <c r="L484" i="32"/>
  <c r="L485" i="32"/>
  <c r="L486" i="32"/>
  <c r="L487" i="32"/>
  <c r="L488" i="32"/>
  <c r="L489" i="32"/>
  <c r="M489" i="32" s="1"/>
  <c r="L490" i="32"/>
  <c r="L491" i="32"/>
  <c r="L492" i="32"/>
  <c r="L493" i="32"/>
  <c r="L494" i="32"/>
  <c r="L495" i="32"/>
  <c r="M495" i="32" s="1"/>
  <c r="L496" i="32"/>
  <c r="L497" i="32"/>
  <c r="L126" i="32"/>
  <c r="L129" i="32"/>
  <c r="L130" i="32"/>
  <c r="L131" i="32"/>
  <c r="M131" i="32" s="1"/>
  <c r="L132" i="32"/>
  <c r="M132" i="32" s="1"/>
  <c r="L133" i="32"/>
  <c r="L134" i="32"/>
  <c r="L135" i="32"/>
  <c r="L136" i="32"/>
  <c r="L137" i="32"/>
  <c r="M137" i="32" s="1"/>
  <c r="L138" i="32"/>
  <c r="L139" i="32"/>
  <c r="L140" i="32"/>
  <c r="M140" i="32" s="1"/>
  <c r="L141" i="32"/>
  <c r="L142" i="32"/>
  <c r="L143" i="32"/>
  <c r="M143" i="32" s="1"/>
  <c r="L144" i="32"/>
  <c r="M144" i="32" s="1"/>
  <c r="L145" i="32"/>
  <c r="L146" i="32"/>
  <c r="L147" i="32"/>
  <c r="L148" i="32"/>
  <c r="M148" i="32" s="1"/>
  <c r="L149" i="32"/>
  <c r="M149" i="32" s="1"/>
  <c r="L150" i="32"/>
  <c r="L151" i="32"/>
  <c r="L152" i="32"/>
  <c r="M152" i="32" s="1"/>
  <c r="L153" i="32"/>
  <c r="L154" i="32"/>
  <c r="L155" i="32"/>
  <c r="L156" i="32"/>
  <c r="M156" i="32" s="1"/>
  <c r="L157" i="32"/>
  <c r="L158" i="32"/>
  <c r="L159" i="32"/>
  <c r="L160" i="32"/>
  <c r="L161" i="32"/>
  <c r="M161" i="32" s="1"/>
  <c r="L162" i="32"/>
  <c r="L163" i="32"/>
  <c r="L164" i="32"/>
  <c r="L165" i="32"/>
  <c r="L166" i="32"/>
  <c r="L167" i="32"/>
  <c r="M167" i="32" s="1"/>
  <c r="L168" i="32"/>
  <c r="L169" i="32"/>
  <c r="L170" i="32"/>
  <c r="L171" i="32"/>
  <c r="L172" i="32"/>
  <c r="L173" i="32"/>
  <c r="M173" i="32" s="1"/>
  <c r="L174" i="32"/>
  <c r="L175" i="32"/>
  <c r="L176" i="32"/>
  <c r="L177" i="32"/>
  <c r="L178" i="32"/>
  <c r="L179" i="32"/>
  <c r="M179" i="32" s="1"/>
  <c r="L180" i="32"/>
  <c r="L181" i="32"/>
  <c r="L182" i="32"/>
  <c r="L183" i="32"/>
  <c r="L184" i="32"/>
  <c r="L185" i="32"/>
  <c r="M185" i="32" s="1"/>
  <c r="L186" i="32"/>
  <c r="L187" i="32"/>
  <c r="L188" i="32"/>
  <c r="L189" i="32"/>
  <c r="L190" i="32"/>
  <c r="L191" i="32"/>
  <c r="M191" i="32" s="1"/>
  <c r="L192" i="32"/>
  <c r="L193" i="32"/>
  <c r="L194" i="32"/>
  <c r="L195" i="32"/>
  <c r="L196" i="32"/>
  <c r="L197" i="32"/>
  <c r="M197" i="32" s="1"/>
  <c r="L198" i="32"/>
  <c r="L199" i="32"/>
  <c r="L200" i="32"/>
  <c r="L201" i="32"/>
  <c r="L202" i="32"/>
  <c r="L203" i="32"/>
  <c r="M203" i="32" s="1"/>
  <c r="L204" i="32"/>
  <c r="L205" i="32"/>
  <c r="L206" i="32"/>
  <c r="L207" i="32"/>
  <c r="L208" i="32"/>
  <c r="L209" i="32"/>
  <c r="M209" i="32" s="1"/>
  <c r="L210" i="32"/>
  <c r="L211" i="32"/>
  <c r="L212" i="32"/>
  <c r="L213" i="32"/>
  <c r="L214" i="32"/>
  <c r="L215" i="32"/>
  <c r="M215" i="32" s="1"/>
  <c r="L216" i="32"/>
  <c r="L217" i="32"/>
  <c r="L218" i="32"/>
  <c r="L219" i="32"/>
  <c r="L220" i="32"/>
  <c r="L221" i="32"/>
  <c r="M221" i="32" s="1"/>
  <c r="L222" i="32"/>
  <c r="L223" i="32"/>
  <c r="L224" i="32"/>
  <c r="L225" i="32"/>
  <c r="L226" i="32"/>
  <c r="L227" i="32"/>
  <c r="M227" i="32" s="1"/>
  <c r="L228" i="32"/>
  <c r="L229" i="32"/>
  <c r="L230" i="32"/>
  <c r="L231" i="32"/>
  <c r="L232" i="32"/>
  <c r="L233" i="32"/>
  <c r="M233" i="32" s="1"/>
  <c r="L234" i="32"/>
  <c r="L235" i="32"/>
  <c r="L236" i="32"/>
  <c r="L237" i="32"/>
  <c r="L238" i="32"/>
  <c r="L239" i="32"/>
  <c r="M239" i="32" s="1"/>
  <c r="L240" i="32"/>
  <c r="L241" i="32"/>
  <c r="L242" i="32"/>
  <c r="L243" i="32"/>
  <c r="L244" i="32"/>
  <c r="L245" i="32"/>
  <c r="M245" i="32" s="1"/>
  <c r="L246" i="32"/>
  <c r="L247" i="32"/>
  <c r="L248" i="32"/>
  <c r="L249" i="32"/>
  <c r="L64" i="32"/>
  <c r="L65" i="32"/>
  <c r="L66" i="32"/>
  <c r="M66" i="32" s="1"/>
  <c r="L67" i="32"/>
  <c r="L68" i="32"/>
  <c r="M68" i="32" s="1"/>
  <c r="L69" i="32"/>
  <c r="L70" i="32"/>
  <c r="M70" i="32" s="1"/>
  <c r="L71" i="32"/>
  <c r="M71" i="32" s="1"/>
  <c r="L72" i="32"/>
  <c r="L73" i="32"/>
  <c r="L74" i="32"/>
  <c r="M74" i="32" s="1"/>
  <c r="L75" i="32"/>
  <c r="L76" i="32"/>
  <c r="L77" i="32"/>
  <c r="M77" i="32" s="1"/>
  <c r="L78" i="32"/>
  <c r="M78" i="32" s="1"/>
  <c r="L79" i="32"/>
  <c r="L80" i="32"/>
  <c r="M80" i="32" s="1"/>
  <c r="L81" i="32"/>
  <c r="L82" i="32"/>
  <c r="M82" i="32" s="1"/>
  <c r="L83" i="32"/>
  <c r="M83" i="32" s="1"/>
  <c r="L84" i="32"/>
  <c r="L85" i="32"/>
  <c r="L86" i="32"/>
  <c r="M86" i="32" s="1"/>
  <c r="L87" i="32"/>
  <c r="M87" i="32" s="1"/>
  <c r="L88" i="32"/>
  <c r="L89" i="32"/>
  <c r="M89" i="32" s="1"/>
  <c r="L90" i="32"/>
  <c r="M90" i="32" s="1"/>
  <c r="L91" i="32"/>
  <c r="L92" i="32"/>
  <c r="L93" i="32"/>
  <c r="L94" i="32"/>
  <c r="M94" i="32" s="1"/>
  <c r="L95" i="32"/>
  <c r="M95" i="32" s="1"/>
  <c r="L96" i="32"/>
  <c r="L97" i="32"/>
  <c r="L98" i="32"/>
  <c r="M98" i="32" s="1"/>
  <c r="L99" i="32"/>
  <c r="L100" i="32"/>
  <c r="M100" i="32" s="1"/>
  <c r="L101" i="32"/>
  <c r="M101" i="32" s="1"/>
  <c r="L102" i="32"/>
  <c r="M102" i="32" s="1"/>
  <c r="L103" i="32"/>
  <c r="L104" i="32"/>
  <c r="L105" i="32"/>
  <c r="L106" i="32"/>
  <c r="M106" i="32" s="1"/>
  <c r="L107" i="32"/>
  <c r="M107" i="32" s="1"/>
  <c r="L108" i="32"/>
  <c r="L109" i="32"/>
  <c r="L110" i="32"/>
  <c r="M110" i="32" s="1"/>
  <c r="L111" i="32"/>
  <c r="L112" i="32"/>
  <c r="M112" i="32" s="1"/>
  <c r="L113" i="32"/>
  <c r="M113" i="32" s="1"/>
  <c r="L114" i="32"/>
  <c r="L115" i="32"/>
  <c r="L116" i="32"/>
  <c r="L117" i="32"/>
  <c r="L118" i="32"/>
  <c r="M118" i="32" s="1"/>
  <c r="L119" i="32"/>
  <c r="M119" i="32" s="1"/>
  <c r="L120" i="32"/>
  <c r="L121" i="32"/>
  <c r="L122" i="32"/>
  <c r="M122" i="32" s="1"/>
  <c r="L123" i="32"/>
  <c r="M123" i="32" s="1"/>
  <c r="L124" i="32"/>
  <c r="L125" i="32"/>
  <c r="M125" i="32" s="1"/>
  <c r="L33" i="32"/>
  <c r="M33" i="32" s="1"/>
  <c r="L34" i="32"/>
  <c r="L35" i="32"/>
  <c r="L36" i="32"/>
  <c r="M36" i="32" s="1"/>
  <c r="L37" i="32"/>
  <c r="M37" i="32" s="1"/>
  <c r="L38" i="32"/>
  <c r="M38" i="32" s="1"/>
  <c r="L39" i="32"/>
  <c r="M39" i="32" s="1"/>
  <c r="L40" i="32"/>
  <c r="L41" i="32"/>
  <c r="M41" i="32" s="1"/>
  <c r="L42" i="32"/>
  <c r="L43" i="32"/>
  <c r="M43" i="32" s="1"/>
  <c r="L44" i="32"/>
  <c r="M44" i="32" s="1"/>
  <c r="L45" i="32"/>
  <c r="M45" i="32" s="1"/>
  <c r="L46" i="32"/>
  <c r="M46" i="32" s="1"/>
  <c r="L47" i="32"/>
  <c r="L48" i="32"/>
  <c r="L49" i="32"/>
  <c r="M49" i="32" s="1"/>
  <c r="L50" i="32"/>
  <c r="M50" i="32" s="1"/>
  <c r="L51" i="32"/>
  <c r="L52" i="32"/>
  <c r="L53" i="32"/>
  <c r="M53" i="32" s="1"/>
  <c r="L54" i="32"/>
  <c r="L55" i="32"/>
  <c r="M55" i="32" s="1"/>
  <c r="L56" i="32"/>
  <c r="M56" i="32" s="1"/>
  <c r="L57" i="32"/>
  <c r="M57" i="32" s="1"/>
  <c r="L58" i="32"/>
  <c r="M58" i="32" s="1"/>
  <c r="L59" i="32"/>
  <c r="L60" i="32"/>
  <c r="L61" i="32"/>
  <c r="M61" i="32" s="1"/>
  <c r="L62" i="32"/>
  <c r="M62" i="32" s="1"/>
  <c r="L63" i="32"/>
  <c r="L17" i="32"/>
  <c r="M17" i="32" s="1"/>
  <c r="L18" i="32"/>
  <c r="M18" i="32" s="1"/>
  <c r="L19" i="32"/>
  <c r="M19" i="32" s="1"/>
  <c r="L20" i="32"/>
  <c r="M20" i="32" s="1"/>
  <c r="L21" i="32"/>
  <c r="M21" i="32" s="1"/>
  <c r="L22" i="32"/>
  <c r="M22" i="32" s="1"/>
  <c r="L23" i="32"/>
  <c r="L24" i="32"/>
  <c r="M24" i="32" s="1"/>
  <c r="L25" i="32"/>
  <c r="M25" i="32" s="1"/>
  <c r="L26" i="32"/>
  <c r="M26" i="32" s="1"/>
  <c r="L27" i="32"/>
  <c r="M27" i="32" s="1"/>
  <c r="L28" i="32"/>
  <c r="M28" i="32" s="1"/>
  <c r="L29" i="32"/>
  <c r="L30" i="32"/>
  <c r="M30" i="32" s="1"/>
  <c r="L31" i="32"/>
  <c r="M31" i="32" s="1"/>
  <c r="L32" i="32"/>
  <c r="M32" i="32" s="1"/>
  <c r="L9" i="32"/>
  <c r="M9" i="32" s="1"/>
  <c r="L10" i="32"/>
  <c r="M10" i="32" s="1"/>
  <c r="L11" i="32"/>
  <c r="M11" i="32" s="1"/>
  <c r="L12" i="32"/>
  <c r="M12" i="32" s="1"/>
  <c r="L13" i="32"/>
  <c r="M13" i="32" s="1"/>
  <c r="L14" i="32"/>
  <c r="M14" i="32" s="1"/>
  <c r="L15" i="32"/>
  <c r="M15" i="32" s="1"/>
  <c r="L16" i="32"/>
  <c r="L5" i="32"/>
  <c r="L6" i="32"/>
  <c r="M6" i="32" s="1"/>
  <c r="L7" i="32"/>
  <c r="M7" i="32" s="1"/>
  <c r="L8" i="32"/>
  <c r="L3" i="32"/>
  <c r="M3" i="32" s="1"/>
  <c r="L4" i="32"/>
  <c r="M4" i="32" s="1"/>
  <c r="O6" i="32"/>
  <c r="O30" i="32"/>
  <c r="O73" i="32"/>
  <c r="M84" i="32"/>
  <c r="M124" i="32"/>
  <c r="M159" i="32"/>
  <c r="M174" i="32"/>
  <c r="O3" i="32"/>
  <c r="A4" i="32"/>
  <c r="A5" i="32"/>
  <c r="M5" i="32"/>
  <c r="O5" i="32"/>
  <c r="A6" i="32"/>
  <c r="A7" i="32"/>
  <c r="A8" i="32"/>
  <c r="M8" i="32"/>
  <c r="O8" i="32"/>
  <c r="A9" i="32"/>
  <c r="O9" i="32"/>
  <c r="A10" i="32"/>
  <c r="A11" i="32"/>
  <c r="A12" i="32"/>
  <c r="A13" i="32"/>
  <c r="O13" i="32"/>
  <c r="A14" i="32"/>
  <c r="O14" i="32"/>
  <c r="A15" i="32"/>
  <c r="O15" i="32"/>
  <c r="A16" i="32"/>
  <c r="M16" i="32"/>
  <c r="O16" i="32"/>
  <c r="A17" i="32"/>
  <c r="O17" i="32"/>
  <c r="A18" i="32"/>
  <c r="A19" i="32"/>
  <c r="A20" i="32"/>
  <c r="O20" i="32"/>
  <c r="A21" i="32"/>
  <c r="O21" i="32"/>
  <c r="A22" i="32"/>
  <c r="O22" i="32"/>
  <c r="A23" i="32"/>
  <c r="M23" i="32"/>
  <c r="A24" i="32"/>
  <c r="O24" i="32"/>
  <c r="A25" i="32"/>
  <c r="O25" i="32"/>
  <c r="A26" i="32"/>
  <c r="O26" i="32"/>
  <c r="A27" i="32"/>
  <c r="O27" i="32"/>
  <c r="A28" i="32"/>
  <c r="A29" i="32"/>
  <c r="M29" i="32"/>
  <c r="O29" i="32"/>
  <c r="A30" i="32"/>
  <c r="A31" i="32"/>
  <c r="A32" i="32"/>
  <c r="O32" i="32"/>
  <c r="A33" i="32"/>
  <c r="O33" i="32"/>
  <c r="A34" i="32"/>
  <c r="M34" i="32"/>
  <c r="A35" i="32"/>
  <c r="M35" i="32"/>
  <c r="O35" i="32"/>
  <c r="A36" i="32"/>
  <c r="O36" i="32"/>
  <c r="A37" i="32"/>
  <c r="O37" i="32"/>
  <c r="A38" i="32"/>
  <c r="A39" i="32"/>
  <c r="A40" i="32"/>
  <c r="M40" i="32"/>
  <c r="O40" i="32"/>
  <c r="A41" i="32"/>
  <c r="O41" i="32"/>
  <c r="A42" i="32"/>
  <c r="M42" i="32"/>
  <c r="A43" i="32"/>
  <c r="O43" i="32"/>
  <c r="A44" i="32"/>
  <c r="O44" i="32"/>
  <c r="A45" i="32"/>
  <c r="A46" i="32"/>
  <c r="A47" i="32"/>
  <c r="M47" i="32"/>
  <c r="O47" i="32"/>
  <c r="A48" i="32"/>
  <c r="M48" i="32"/>
  <c r="O48" i="32"/>
  <c r="A49" i="32"/>
  <c r="O49" i="32"/>
  <c r="A50" i="32"/>
  <c r="A51" i="32"/>
  <c r="M51" i="32"/>
  <c r="A52" i="32"/>
  <c r="M52" i="32"/>
  <c r="O52" i="32"/>
  <c r="A53" i="32"/>
  <c r="O53" i="32"/>
  <c r="A54" i="32"/>
  <c r="M54" i="32"/>
  <c r="A55" i="32"/>
  <c r="O55" i="32"/>
  <c r="A56" i="32"/>
  <c r="O56" i="32"/>
  <c r="A57" i="32"/>
  <c r="A58" i="32"/>
  <c r="A59" i="32"/>
  <c r="M59" i="32"/>
  <c r="O59" i="32"/>
  <c r="A60" i="32"/>
  <c r="M60" i="32"/>
  <c r="O60" i="32"/>
  <c r="A61" i="32"/>
  <c r="O61" i="32"/>
  <c r="A62" i="32"/>
  <c r="A63" i="32"/>
  <c r="M63" i="32"/>
  <c r="A64" i="32"/>
  <c r="M64" i="32"/>
  <c r="O64" i="32"/>
  <c r="A65" i="32"/>
  <c r="M65" i="32"/>
  <c r="O65" i="32"/>
  <c r="A66" i="32"/>
  <c r="A67" i="32"/>
  <c r="M67" i="32"/>
  <c r="O67" i="32"/>
  <c r="A68" i="32"/>
  <c r="O68" i="32"/>
  <c r="A69" i="32"/>
  <c r="M69" i="32"/>
  <c r="O69" i="32"/>
  <c r="A70" i="32"/>
  <c r="O70" i="32"/>
  <c r="A71" i="32"/>
  <c r="O71" i="32"/>
  <c r="A72" i="32"/>
  <c r="M72" i="32"/>
  <c r="A73" i="32"/>
  <c r="M73" i="32"/>
  <c r="A74" i="32"/>
  <c r="O74" i="32"/>
  <c r="A75" i="32"/>
  <c r="M75" i="32"/>
  <c r="O75" i="32"/>
  <c r="A76" i="32"/>
  <c r="M76" i="32"/>
  <c r="O76" i="32"/>
  <c r="A77" i="32"/>
  <c r="O77" i="32"/>
  <c r="A78" i="32"/>
  <c r="A79" i="32"/>
  <c r="M79" i="32"/>
  <c r="O79" i="32"/>
  <c r="A80" i="32"/>
  <c r="A81" i="32"/>
  <c r="M81" i="32"/>
  <c r="A82" i="32"/>
  <c r="O82" i="32"/>
  <c r="A83" i="32"/>
  <c r="O83" i="32"/>
  <c r="A84" i="32"/>
  <c r="O84" i="32"/>
  <c r="A85" i="32"/>
  <c r="M85" i="32"/>
  <c r="O85" i="32"/>
  <c r="A86" i="32"/>
  <c r="O86" i="32"/>
  <c r="A87" i="32"/>
  <c r="O87" i="32"/>
  <c r="A88" i="32"/>
  <c r="M88" i="32"/>
  <c r="O88" i="32"/>
  <c r="A89" i="32"/>
  <c r="O89" i="32"/>
  <c r="A90" i="32"/>
  <c r="A91" i="32"/>
  <c r="M91" i="32"/>
  <c r="O91" i="32"/>
  <c r="A92" i="32"/>
  <c r="M92" i="32"/>
  <c r="O92" i="32"/>
  <c r="A93" i="32"/>
  <c r="M93" i="32"/>
  <c r="O93" i="32"/>
  <c r="A94" i="32"/>
  <c r="O94" i="32"/>
  <c r="A95" i="32"/>
  <c r="O95" i="32"/>
  <c r="A96" i="32"/>
  <c r="M96" i="32"/>
  <c r="A97" i="32"/>
  <c r="M97" i="32"/>
  <c r="O97" i="32"/>
  <c r="A98" i="32"/>
  <c r="O98" i="32"/>
  <c r="A99" i="32"/>
  <c r="M99" i="32"/>
  <c r="O99" i="32"/>
  <c r="A100" i="32"/>
  <c r="O100" i="32"/>
  <c r="A101" i="32"/>
  <c r="O101" i="32"/>
  <c r="A102" i="32"/>
  <c r="A103" i="32"/>
  <c r="M103" i="32"/>
  <c r="O103" i="32"/>
  <c r="A104" i="32"/>
  <c r="M104" i="32"/>
  <c r="O104" i="32"/>
  <c r="A105" i="32"/>
  <c r="M105" i="32"/>
  <c r="O105" i="32"/>
  <c r="A106" i="32"/>
  <c r="A107" i="32"/>
  <c r="O107" i="32"/>
  <c r="A108" i="32"/>
  <c r="M108" i="32"/>
  <c r="A109" i="32"/>
  <c r="M109" i="32"/>
  <c r="O109" i="32"/>
  <c r="A110" i="32"/>
  <c r="O110" i="32"/>
  <c r="A111" i="32"/>
  <c r="M111" i="32"/>
  <c r="O111" i="32"/>
  <c r="A112" i="32"/>
  <c r="A113" i="32"/>
  <c r="A114" i="32"/>
  <c r="M114" i="32"/>
  <c r="O114" i="32"/>
  <c r="A115" i="32"/>
  <c r="M115" i="32"/>
  <c r="O115" i="32"/>
  <c r="A116" i="32"/>
  <c r="M116" i="32"/>
  <c r="O116" i="32"/>
  <c r="A117" i="32"/>
  <c r="M117" i="32"/>
  <c r="A118" i="32"/>
  <c r="O118" i="32"/>
  <c r="A119" i="32"/>
  <c r="O119" i="32"/>
  <c r="A120" i="32"/>
  <c r="M120" i="32"/>
  <c r="A121" i="32"/>
  <c r="M121" i="32"/>
  <c r="A122" i="32"/>
  <c r="O122" i="32"/>
  <c r="A123" i="32"/>
  <c r="O123" i="32"/>
  <c r="A124" i="32"/>
  <c r="O124" i="32"/>
  <c r="A125" i="32"/>
  <c r="A126" i="32"/>
  <c r="M126" i="32"/>
  <c r="O126" i="32"/>
  <c r="A127" i="32"/>
  <c r="A128" i="32"/>
  <c r="A129" i="32"/>
  <c r="M129" i="32"/>
  <c r="O129" i="32"/>
  <c r="A130" i="32"/>
  <c r="M130" i="32"/>
  <c r="O130" i="32"/>
  <c r="A131" i="32"/>
  <c r="O131" i="32"/>
  <c r="A132" i="32"/>
  <c r="O132" i="32"/>
  <c r="A133" i="32"/>
  <c r="M133" i="32"/>
  <c r="O133" i="32"/>
  <c r="A134" i="32"/>
  <c r="M134" i="32"/>
  <c r="O134" i="32"/>
  <c r="A135" i="32"/>
  <c r="M135" i="32"/>
  <c r="A136" i="32"/>
  <c r="M136" i="32"/>
  <c r="O136" i="32"/>
  <c r="A137" i="32"/>
  <c r="O137" i="32"/>
  <c r="A138" i="32"/>
  <c r="M138" i="32"/>
  <c r="A139" i="32"/>
  <c r="M139" i="32"/>
  <c r="A140" i="32"/>
  <c r="O140" i="32"/>
  <c r="A141" i="32"/>
  <c r="M141" i="32"/>
  <c r="O141" i="32"/>
  <c r="A142" i="32"/>
  <c r="M142" i="32"/>
  <c r="O142" i="32"/>
  <c r="A143" i="32"/>
  <c r="A144" i="32"/>
  <c r="O144" i="32"/>
  <c r="A145" i="32"/>
  <c r="M145" i="32"/>
  <c r="O145" i="32"/>
  <c r="A146" i="32"/>
  <c r="M146" i="32"/>
  <c r="O146" i="32"/>
  <c r="A147" i="32"/>
  <c r="M147" i="32"/>
  <c r="O147" i="32"/>
  <c r="A148" i="32"/>
  <c r="O148" i="32"/>
  <c r="A149" i="32"/>
  <c r="O149" i="32"/>
  <c r="A150" i="32"/>
  <c r="M150" i="32"/>
  <c r="A151" i="32"/>
  <c r="M151" i="32"/>
  <c r="O151" i="32"/>
  <c r="A152" i="32"/>
  <c r="O152" i="32"/>
  <c r="A153" i="32"/>
  <c r="M153" i="32"/>
  <c r="O153" i="32"/>
  <c r="A154" i="32"/>
  <c r="M154" i="32"/>
  <c r="O154" i="32"/>
  <c r="A155" i="32"/>
  <c r="M155" i="32"/>
  <c r="O155" i="32"/>
  <c r="A156" i="32"/>
  <c r="A157" i="32"/>
  <c r="M157" i="32"/>
  <c r="O157" i="32"/>
  <c r="A158" i="32"/>
  <c r="M158" i="32"/>
  <c r="O158" i="32"/>
  <c r="A159" i="32"/>
  <c r="O159" i="32"/>
  <c r="A160" i="32"/>
  <c r="M160" i="32"/>
  <c r="O160" i="32"/>
  <c r="A161" i="32"/>
  <c r="O161" i="32"/>
  <c r="A162" i="32"/>
  <c r="M162" i="32"/>
  <c r="A163" i="32"/>
  <c r="M163" i="32"/>
  <c r="O163" i="32"/>
  <c r="A164" i="32"/>
  <c r="M164" i="32"/>
  <c r="O164" i="32"/>
  <c r="A165" i="32"/>
  <c r="M165" i="32"/>
  <c r="O165" i="32"/>
  <c r="A166" i="32"/>
  <c r="M166" i="32"/>
  <c r="O166" i="32"/>
  <c r="A167" i="32"/>
  <c r="O167" i="32"/>
  <c r="A168" i="32"/>
  <c r="M168" i="32"/>
  <c r="A169" i="32"/>
  <c r="M169" i="32"/>
  <c r="O169" i="32"/>
  <c r="A170" i="32"/>
  <c r="M170" i="32"/>
  <c r="O170" i="32"/>
  <c r="A171" i="32"/>
  <c r="M171" i="32"/>
  <c r="O171" i="32"/>
  <c r="A172" i="32"/>
  <c r="M172" i="32"/>
  <c r="O172" i="32"/>
  <c r="A173" i="32"/>
  <c r="O173" i="32"/>
  <c r="A174" i="32"/>
  <c r="O174" i="32"/>
  <c r="A175" i="32"/>
  <c r="M175" i="32"/>
  <c r="O175" i="32"/>
  <c r="A176" i="32"/>
  <c r="M176" i="32"/>
  <c r="O176" i="32"/>
  <c r="A177" i="32"/>
  <c r="M177" i="32"/>
  <c r="O177" i="32"/>
  <c r="A178" i="32"/>
  <c r="M178" i="32"/>
  <c r="O178" i="32"/>
  <c r="A179" i="32"/>
  <c r="O179" i="32"/>
  <c r="A180" i="32"/>
  <c r="M180" i="32"/>
  <c r="O180" i="32"/>
  <c r="A181" i="32"/>
  <c r="M181" i="32"/>
  <c r="O181" i="32"/>
  <c r="A182" i="32"/>
  <c r="M182" i="32"/>
  <c r="O182" i="32"/>
  <c r="A183" i="32"/>
  <c r="M183" i="32"/>
  <c r="O183" i="32"/>
  <c r="A184" i="32"/>
  <c r="M184" i="32"/>
  <c r="O184" i="32"/>
  <c r="A185" i="32"/>
  <c r="O185" i="32"/>
  <c r="A186" i="32"/>
  <c r="M186" i="32"/>
  <c r="O186" i="32"/>
  <c r="A187" i="32"/>
  <c r="M187" i="32"/>
  <c r="O187" i="32"/>
  <c r="A188" i="32"/>
  <c r="M188" i="32"/>
  <c r="O188" i="32"/>
  <c r="A189" i="32"/>
  <c r="M189" i="32"/>
  <c r="O189" i="32"/>
  <c r="A190" i="32"/>
  <c r="M190" i="32"/>
  <c r="O190" i="32"/>
  <c r="A191" i="32"/>
  <c r="O191" i="32"/>
  <c r="A192" i="32"/>
  <c r="M192" i="32"/>
  <c r="O192" i="32"/>
  <c r="A193" i="32"/>
  <c r="M193" i="32"/>
  <c r="O193" i="32"/>
  <c r="A194" i="32"/>
  <c r="M194" i="32"/>
  <c r="O194" i="32"/>
  <c r="A195" i="32"/>
  <c r="M195" i="32"/>
  <c r="O195" i="32"/>
  <c r="A196" i="32"/>
  <c r="M196" i="32"/>
  <c r="O196" i="32"/>
  <c r="A197" i="32"/>
  <c r="O197" i="32"/>
  <c r="A198" i="32"/>
  <c r="M198" i="32"/>
  <c r="O198" i="32"/>
  <c r="A199" i="32"/>
  <c r="M199" i="32"/>
  <c r="A200" i="32"/>
  <c r="M200" i="32"/>
  <c r="O200" i="32"/>
  <c r="A201" i="32"/>
  <c r="M201" i="32"/>
  <c r="O201" i="32"/>
  <c r="A202" i="32"/>
  <c r="M202" i="32"/>
  <c r="O202" i="32"/>
  <c r="A203" i="32"/>
  <c r="O203" i="32"/>
  <c r="A204" i="32"/>
  <c r="M204" i="32"/>
  <c r="A205" i="32"/>
  <c r="M205" i="32"/>
  <c r="O205" i="32"/>
  <c r="A206" i="32"/>
  <c r="M206" i="32"/>
  <c r="O206" i="32"/>
  <c r="A207" i="32"/>
  <c r="M207" i="32"/>
  <c r="O207" i="32"/>
  <c r="A208" i="32"/>
  <c r="M208" i="32"/>
  <c r="O208" i="32"/>
  <c r="A209" i="32"/>
  <c r="O209" i="32"/>
  <c r="A210" i="32"/>
  <c r="M210" i="32"/>
  <c r="A211" i="32"/>
  <c r="M211" i="32"/>
  <c r="O211" i="32"/>
  <c r="A212" i="32"/>
  <c r="M212" i="32"/>
  <c r="O212" i="32"/>
  <c r="A213" i="32"/>
  <c r="M213" i="32"/>
  <c r="O213" i="32"/>
  <c r="A214" i="32"/>
  <c r="M214" i="32"/>
  <c r="O214" i="32"/>
  <c r="A215" i="32"/>
  <c r="O215" i="32"/>
  <c r="A216" i="32"/>
  <c r="M216" i="32"/>
  <c r="A217" i="32"/>
  <c r="M217" i="32"/>
  <c r="O217" i="32"/>
  <c r="A218" i="32"/>
  <c r="M218" i="32"/>
  <c r="O218" i="32"/>
  <c r="A219" i="32"/>
  <c r="M219" i="32"/>
  <c r="O219" i="32"/>
  <c r="A220" i="32"/>
  <c r="M220" i="32"/>
  <c r="O220" i="32"/>
  <c r="A221" i="32"/>
  <c r="O221" i="32"/>
  <c r="A222" i="32"/>
  <c r="M222" i="32"/>
  <c r="A223" i="32"/>
  <c r="M223" i="32"/>
  <c r="O223" i="32"/>
  <c r="A224" i="32"/>
  <c r="M224" i="32"/>
  <c r="O224" i="32"/>
  <c r="A225" i="32"/>
  <c r="M225" i="32"/>
  <c r="O225" i="32"/>
  <c r="A226" i="32"/>
  <c r="M226" i="32"/>
  <c r="O226" i="32"/>
  <c r="A227" i="32"/>
  <c r="O227" i="32"/>
  <c r="A228" i="32"/>
  <c r="M228" i="32"/>
  <c r="A229" i="32"/>
  <c r="M229" i="32"/>
  <c r="O229" i="32"/>
  <c r="A230" i="32"/>
  <c r="M230" i="32"/>
  <c r="O230" i="32"/>
  <c r="A231" i="32"/>
  <c r="M231" i="32"/>
  <c r="O231" i="32"/>
  <c r="A232" i="32"/>
  <c r="M232" i="32"/>
  <c r="O232" i="32"/>
  <c r="A233" i="32"/>
  <c r="O233" i="32"/>
  <c r="A234" i="32"/>
  <c r="M234" i="32"/>
  <c r="A235" i="32"/>
  <c r="M235" i="32"/>
  <c r="O235" i="32"/>
  <c r="A236" i="32"/>
  <c r="M236" i="32"/>
  <c r="O236" i="32"/>
  <c r="A237" i="32"/>
  <c r="M237" i="32"/>
  <c r="O237" i="32"/>
  <c r="A238" i="32"/>
  <c r="M238" i="32"/>
  <c r="O238" i="32"/>
  <c r="A239" i="32"/>
  <c r="O239" i="32"/>
  <c r="A240" i="32"/>
  <c r="M240" i="32"/>
  <c r="A241" i="32"/>
  <c r="M241" i="32"/>
  <c r="O241" i="32"/>
  <c r="A242" i="32"/>
  <c r="M242" i="32"/>
  <c r="O242" i="32"/>
  <c r="A243" i="32"/>
  <c r="M243" i="32"/>
  <c r="O243" i="32"/>
  <c r="A244" i="32"/>
  <c r="M244" i="32"/>
  <c r="O244" i="32"/>
  <c r="A245" i="32"/>
  <c r="O245" i="32"/>
  <c r="A246" i="32"/>
  <c r="M246" i="32"/>
  <c r="A247" i="32"/>
  <c r="M247" i="32"/>
  <c r="O247" i="32"/>
  <c r="A248" i="32"/>
  <c r="M248" i="32"/>
  <c r="O248" i="32"/>
  <c r="A249" i="32"/>
  <c r="M249" i="32"/>
  <c r="O249" i="32"/>
  <c r="A250" i="32"/>
  <c r="M250" i="32"/>
  <c r="A251" i="32"/>
  <c r="M251" i="32"/>
  <c r="O251" i="32"/>
  <c r="A252" i="32"/>
  <c r="M252" i="32"/>
  <c r="O252" i="32"/>
  <c r="A253" i="32"/>
  <c r="M253" i="32"/>
  <c r="O253" i="32"/>
  <c r="A254" i="32"/>
  <c r="M254" i="32"/>
  <c r="O254" i="32"/>
  <c r="A255" i="32"/>
  <c r="O255" i="32"/>
  <c r="A256" i="32"/>
  <c r="M256" i="32"/>
  <c r="A257" i="32"/>
  <c r="M257" i="32"/>
  <c r="O257" i="32"/>
  <c r="A258" i="32"/>
  <c r="M258" i="32"/>
  <c r="O258" i="32"/>
  <c r="A259" i="32"/>
  <c r="M259" i="32"/>
  <c r="O259" i="32"/>
  <c r="A260" i="32"/>
  <c r="M260" i="32"/>
  <c r="O260" i="32"/>
  <c r="A261" i="32"/>
  <c r="A262" i="32"/>
  <c r="M262" i="32"/>
  <c r="A263" i="32"/>
  <c r="M263" i="32"/>
  <c r="O263" i="32"/>
  <c r="A264" i="32"/>
  <c r="M264" i="32"/>
  <c r="O264" i="32"/>
  <c r="A265" i="32"/>
  <c r="M265" i="32"/>
  <c r="O265" i="32"/>
  <c r="A266" i="32"/>
  <c r="M266" i="32"/>
  <c r="O266" i="32"/>
  <c r="A267" i="32"/>
  <c r="M267" i="32"/>
  <c r="O267" i="32"/>
  <c r="A268" i="32"/>
  <c r="M268" i="32"/>
  <c r="A269" i="32"/>
  <c r="M269" i="32"/>
  <c r="O269" i="32"/>
  <c r="A270" i="32"/>
  <c r="M270" i="32"/>
  <c r="O270" i="32"/>
  <c r="A271" i="32"/>
  <c r="M271" i="32"/>
  <c r="O271" i="32"/>
  <c r="A272" i="32"/>
  <c r="M272" i="32"/>
  <c r="O272" i="32"/>
  <c r="A273" i="32"/>
  <c r="M273" i="32"/>
  <c r="O273" i="32"/>
  <c r="A274" i="32"/>
  <c r="M274" i="32"/>
  <c r="A275" i="32"/>
  <c r="M275" i="32"/>
  <c r="O275" i="32"/>
  <c r="A276" i="32"/>
  <c r="M276" i="32"/>
  <c r="O276" i="32"/>
  <c r="A277" i="32"/>
  <c r="M277" i="32"/>
  <c r="O277" i="32"/>
  <c r="A278" i="32"/>
  <c r="M278" i="32"/>
  <c r="O278" i="32"/>
  <c r="A279" i="32"/>
  <c r="M279" i="32"/>
  <c r="O279" i="32"/>
  <c r="A280" i="32"/>
  <c r="M280" i="32"/>
  <c r="A281" i="32"/>
  <c r="M281" i="32"/>
  <c r="O281" i="32"/>
  <c r="A282" i="32"/>
  <c r="M282" i="32"/>
  <c r="O282" i="32"/>
  <c r="A283" i="32"/>
  <c r="M283" i="32"/>
  <c r="O283" i="32"/>
  <c r="A284" i="32"/>
  <c r="M284" i="32"/>
  <c r="O284" i="32"/>
  <c r="A285" i="32"/>
  <c r="M285" i="32"/>
  <c r="O285" i="32"/>
  <c r="A286" i="32"/>
  <c r="M286" i="32"/>
  <c r="A287" i="32"/>
  <c r="M287" i="32"/>
  <c r="O287" i="32"/>
  <c r="A288" i="32"/>
  <c r="M288" i="32"/>
  <c r="O288" i="32"/>
  <c r="A289" i="32"/>
  <c r="M289" i="32"/>
  <c r="O289" i="32"/>
  <c r="A290" i="32"/>
  <c r="M290" i="32"/>
  <c r="O290" i="32"/>
  <c r="A291" i="32"/>
  <c r="M291" i="32"/>
  <c r="O291" i="32"/>
  <c r="A292" i="32"/>
  <c r="M292" i="32"/>
  <c r="A293" i="32"/>
  <c r="M293" i="32"/>
  <c r="O293" i="32"/>
  <c r="A294" i="32"/>
  <c r="M294" i="32"/>
  <c r="O294" i="32"/>
  <c r="A295" i="32"/>
  <c r="M295" i="32"/>
  <c r="O295" i="32"/>
  <c r="A296" i="32"/>
  <c r="M296" i="32"/>
  <c r="O296" i="32"/>
  <c r="A297" i="32"/>
  <c r="M297" i="32"/>
  <c r="O297" i="32"/>
  <c r="A298" i="32"/>
  <c r="M298" i="32"/>
  <c r="A299" i="32"/>
  <c r="M299" i="32"/>
  <c r="O299" i="32"/>
  <c r="A300" i="32"/>
  <c r="M300" i="32"/>
  <c r="O300" i="32"/>
  <c r="A301" i="32"/>
  <c r="M301" i="32"/>
  <c r="O301" i="32"/>
  <c r="A302" i="32"/>
  <c r="M302" i="32"/>
  <c r="O302" i="32"/>
  <c r="A303" i="32"/>
  <c r="M303" i="32"/>
  <c r="O303" i="32"/>
  <c r="A304" i="32"/>
  <c r="M304" i="32"/>
  <c r="A305" i="32"/>
  <c r="M305" i="32"/>
  <c r="O305" i="32"/>
  <c r="A306" i="32"/>
  <c r="M306" i="32"/>
  <c r="O306" i="32"/>
  <c r="A307" i="32"/>
  <c r="M307" i="32"/>
  <c r="O307" i="32"/>
  <c r="A308" i="32"/>
  <c r="M308" i="32"/>
  <c r="O308" i="32"/>
  <c r="A309" i="32"/>
  <c r="M309" i="32"/>
  <c r="O309" i="32"/>
  <c r="A310" i="32"/>
  <c r="M310" i="32"/>
  <c r="A311" i="32"/>
  <c r="M311" i="32"/>
  <c r="O311" i="32"/>
  <c r="A312" i="32"/>
  <c r="M312" i="32"/>
  <c r="O312" i="32"/>
  <c r="A313" i="32"/>
  <c r="M313" i="32"/>
  <c r="O313" i="32"/>
  <c r="A314" i="32"/>
  <c r="M314" i="32"/>
  <c r="O314" i="32"/>
  <c r="A315" i="32"/>
  <c r="M315" i="32"/>
  <c r="O315" i="32"/>
  <c r="A316" i="32"/>
  <c r="M316" i="32"/>
  <c r="A317" i="32"/>
  <c r="M317" i="32"/>
  <c r="O317" i="32"/>
  <c r="A318" i="32"/>
  <c r="M318" i="32"/>
  <c r="O318" i="32"/>
  <c r="A319" i="32"/>
  <c r="M319" i="32"/>
  <c r="O319" i="32"/>
  <c r="A320" i="32"/>
  <c r="M320" i="32"/>
  <c r="O320" i="32"/>
  <c r="A321" i="32"/>
  <c r="M321" i="32"/>
  <c r="O321" i="32"/>
  <c r="A322" i="32"/>
  <c r="M322" i="32"/>
  <c r="A323" i="32"/>
  <c r="M323" i="32"/>
  <c r="O323" i="32"/>
  <c r="A324" i="32"/>
  <c r="M324" i="32"/>
  <c r="O324" i="32"/>
  <c r="A325" i="32"/>
  <c r="M325" i="32"/>
  <c r="O325" i="32"/>
  <c r="A326" i="32"/>
  <c r="M326" i="32"/>
  <c r="O326" i="32"/>
  <c r="A327" i="32"/>
  <c r="M327" i="32"/>
  <c r="O327" i="32"/>
  <c r="A328" i="32"/>
  <c r="M328" i="32"/>
  <c r="A329" i="32"/>
  <c r="M329" i="32"/>
  <c r="O329" i="32"/>
  <c r="A330" i="32"/>
  <c r="M330" i="32"/>
  <c r="O330" i="32"/>
  <c r="A331" i="32"/>
  <c r="M331" i="32"/>
  <c r="O331" i="32"/>
  <c r="A332" i="32"/>
  <c r="M332" i="32"/>
  <c r="O332" i="32"/>
  <c r="A333" i="32"/>
  <c r="M333" i="32"/>
  <c r="O333" i="32"/>
  <c r="A334" i="32"/>
  <c r="M334" i="32"/>
  <c r="A335" i="32"/>
  <c r="M335" i="32"/>
  <c r="O335" i="32"/>
  <c r="A336" i="32"/>
  <c r="M336" i="32"/>
  <c r="O336" i="32"/>
  <c r="A337" i="32"/>
  <c r="M337" i="32"/>
  <c r="O337" i="32"/>
  <c r="A338" i="32"/>
  <c r="M338" i="32"/>
  <c r="O338" i="32"/>
  <c r="A339" i="32"/>
  <c r="M339" i="32"/>
  <c r="O339" i="32"/>
  <c r="A340" i="32"/>
  <c r="M340" i="32"/>
  <c r="A341" i="32"/>
  <c r="M341" i="32"/>
  <c r="O341" i="32"/>
  <c r="A342" i="32"/>
  <c r="M342" i="32"/>
  <c r="O342" i="32"/>
  <c r="A343" i="32"/>
  <c r="M343" i="32"/>
  <c r="O343" i="32"/>
  <c r="A344" i="32"/>
  <c r="M344" i="32"/>
  <c r="O344" i="32"/>
  <c r="A345" i="32"/>
  <c r="M345" i="32"/>
  <c r="O345" i="32"/>
  <c r="A346" i="32"/>
  <c r="M346" i="32"/>
  <c r="A347" i="32"/>
  <c r="M347" i="32"/>
  <c r="O347" i="32"/>
  <c r="A348" i="32"/>
  <c r="M348" i="32"/>
  <c r="O348" i="32"/>
  <c r="A349" i="32"/>
  <c r="M349" i="32"/>
  <c r="O349" i="32"/>
  <c r="A350" i="32"/>
  <c r="M350" i="32"/>
  <c r="O350" i="32"/>
  <c r="A351" i="32"/>
  <c r="M351" i="32"/>
  <c r="O351" i="32"/>
  <c r="A352" i="32"/>
  <c r="M352" i="32"/>
  <c r="A353" i="32"/>
  <c r="M353" i="32"/>
  <c r="O353" i="32"/>
  <c r="A354" i="32"/>
  <c r="M354" i="32"/>
  <c r="O354" i="32"/>
  <c r="A355" i="32"/>
  <c r="M355" i="32"/>
  <c r="O355" i="32"/>
  <c r="A356" i="32"/>
  <c r="M356" i="32"/>
  <c r="O356" i="32"/>
  <c r="A357" i="32"/>
  <c r="M357" i="32"/>
  <c r="O357" i="32"/>
  <c r="A358" i="32"/>
  <c r="M358" i="32"/>
  <c r="A359" i="32"/>
  <c r="M359" i="32"/>
  <c r="O359" i="32"/>
  <c r="A360" i="32"/>
  <c r="M360" i="32"/>
  <c r="O360" i="32"/>
  <c r="A361" i="32"/>
  <c r="M361" i="32"/>
  <c r="O361" i="32"/>
  <c r="A362" i="32"/>
  <c r="M362" i="32"/>
  <c r="O362" i="32"/>
  <c r="A363" i="32"/>
  <c r="M363" i="32"/>
  <c r="O363" i="32"/>
  <c r="A364" i="32"/>
  <c r="M364" i="32"/>
  <c r="A365" i="32"/>
  <c r="M365" i="32"/>
  <c r="O365" i="32"/>
  <c r="A366" i="32"/>
  <c r="M366" i="32"/>
  <c r="O366" i="32"/>
  <c r="A367" i="32"/>
  <c r="M367" i="32"/>
  <c r="O367" i="32"/>
  <c r="A368" i="32"/>
  <c r="M368" i="32"/>
  <c r="O368" i="32"/>
  <c r="A369" i="32"/>
  <c r="M369" i="32"/>
  <c r="O369" i="32"/>
  <c r="A370" i="32"/>
  <c r="M370" i="32"/>
  <c r="A371" i="32"/>
  <c r="M371" i="32"/>
  <c r="O371" i="32"/>
  <c r="A372" i="32"/>
  <c r="M372" i="32"/>
  <c r="O372" i="32"/>
  <c r="A373" i="32"/>
  <c r="M373" i="32"/>
  <c r="O373" i="32"/>
  <c r="A374" i="32"/>
  <c r="M374" i="32"/>
  <c r="O374" i="32"/>
  <c r="A375" i="32"/>
  <c r="M375" i="32"/>
  <c r="O375" i="32"/>
  <c r="A376" i="32"/>
  <c r="M376" i="32"/>
  <c r="A377" i="32"/>
  <c r="M377" i="32"/>
  <c r="O377" i="32"/>
  <c r="A378" i="32"/>
  <c r="M378" i="32"/>
  <c r="O378" i="32"/>
  <c r="A379" i="32"/>
  <c r="M379" i="32"/>
  <c r="O379" i="32"/>
  <c r="A380" i="32"/>
  <c r="M380" i="32"/>
  <c r="O380" i="32"/>
  <c r="A381" i="32"/>
  <c r="M381" i="32"/>
  <c r="O381" i="32"/>
  <c r="A382" i="32"/>
  <c r="M382" i="32"/>
  <c r="A383" i="32"/>
  <c r="M383" i="32"/>
  <c r="O383" i="32"/>
  <c r="A384" i="32"/>
  <c r="M384" i="32"/>
  <c r="O384" i="32"/>
  <c r="A385" i="32"/>
  <c r="M385" i="32"/>
  <c r="O385" i="32"/>
  <c r="A386" i="32"/>
  <c r="M386" i="32"/>
  <c r="O386" i="32"/>
  <c r="A387" i="32"/>
  <c r="M387" i="32"/>
  <c r="O387" i="32"/>
  <c r="A388" i="32"/>
  <c r="M388" i="32"/>
  <c r="A389" i="32"/>
  <c r="M389" i="32"/>
  <c r="O389" i="32"/>
  <c r="A390" i="32"/>
  <c r="M390" i="32"/>
  <c r="O390" i="32"/>
  <c r="A391" i="32"/>
  <c r="M391" i="32"/>
  <c r="O391" i="32"/>
  <c r="A392" i="32"/>
  <c r="M392" i="32"/>
  <c r="O392" i="32"/>
  <c r="A393" i="32"/>
  <c r="M393" i="32"/>
  <c r="O393" i="32"/>
  <c r="A394" i="32"/>
  <c r="M394" i="32"/>
  <c r="A395" i="32"/>
  <c r="M395" i="32"/>
  <c r="O395" i="32"/>
  <c r="A396" i="32"/>
  <c r="M396" i="32"/>
  <c r="O396" i="32"/>
  <c r="A397" i="32"/>
  <c r="M397" i="32"/>
  <c r="O397" i="32"/>
  <c r="A398" i="32"/>
  <c r="M398" i="32"/>
  <c r="O398" i="32"/>
  <c r="A399" i="32"/>
  <c r="M399" i="32"/>
  <c r="O399" i="32"/>
  <c r="A400" i="32"/>
  <c r="M400" i="32"/>
  <c r="A401" i="32"/>
  <c r="M401" i="32"/>
  <c r="O401" i="32"/>
  <c r="A402" i="32"/>
  <c r="M402" i="32"/>
  <c r="O402" i="32"/>
  <c r="A403" i="32"/>
  <c r="M403" i="32"/>
  <c r="O403" i="32"/>
  <c r="A404" i="32"/>
  <c r="M404" i="32"/>
  <c r="O404" i="32"/>
  <c r="A405" i="32"/>
  <c r="M405" i="32"/>
  <c r="O405" i="32"/>
  <c r="A406" i="32"/>
  <c r="M406" i="32"/>
  <c r="A407" i="32"/>
  <c r="M407" i="32"/>
  <c r="O407" i="32"/>
  <c r="A408" i="32"/>
  <c r="M408" i="32"/>
  <c r="O408" i="32"/>
  <c r="A409" i="32"/>
  <c r="M409" i="32"/>
  <c r="O409" i="32"/>
  <c r="A410" i="32"/>
  <c r="M410" i="32"/>
  <c r="O410" i="32"/>
  <c r="A411" i="32"/>
  <c r="M411" i="32"/>
  <c r="O411" i="32"/>
  <c r="A412" i="32"/>
  <c r="M412" i="32"/>
  <c r="A413" i="32"/>
  <c r="M413" i="32"/>
  <c r="O413" i="32"/>
  <c r="A414" i="32"/>
  <c r="M414" i="32"/>
  <c r="O414" i="32"/>
  <c r="M415" i="32"/>
  <c r="O415" i="32"/>
  <c r="M416" i="32"/>
  <c r="O416" i="32"/>
  <c r="O417" i="32"/>
  <c r="M418" i="32"/>
  <c r="O418" i="32"/>
  <c r="M419" i="32"/>
  <c r="O419" i="32"/>
  <c r="M420" i="32"/>
  <c r="O420" i="32"/>
  <c r="M421" i="32"/>
  <c r="O421" i="32"/>
  <c r="M422" i="32"/>
  <c r="O422" i="32"/>
  <c r="O423" i="32"/>
  <c r="M424" i="32"/>
  <c r="O424" i="32"/>
  <c r="M425" i="32"/>
  <c r="O425" i="32"/>
  <c r="M426" i="32"/>
  <c r="O426" i="32"/>
  <c r="M427" i="32"/>
  <c r="O427" i="32"/>
  <c r="M428" i="32"/>
  <c r="O428" i="32"/>
  <c r="O429" i="32"/>
  <c r="M430" i="32"/>
  <c r="O430" i="32"/>
  <c r="M431" i="32"/>
  <c r="O431" i="32"/>
  <c r="M432" i="32"/>
  <c r="O432" i="32"/>
  <c r="M433" i="32"/>
  <c r="O433" i="32"/>
  <c r="M434" i="32"/>
  <c r="O434" i="32"/>
  <c r="O435" i="32"/>
  <c r="M436" i="32"/>
  <c r="M437" i="32"/>
  <c r="O437" i="32"/>
  <c r="M438" i="32"/>
  <c r="O438" i="32"/>
  <c r="M439" i="32"/>
  <c r="O439" i="32"/>
  <c r="M440" i="32"/>
  <c r="O440" i="32"/>
  <c r="O441" i="32"/>
  <c r="M442" i="32"/>
  <c r="M443" i="32"/>
  <c r="O443" i="32"/>
  <c r="M444" i="32"/>
  <c r="O444" i="32"/>
  <c r="M445" i="32"/>
  <c r="O445" i="32"/>
  <c r="M446" i="32"/>
  <c r="O446" i="32"/>
  <c r="O447" i="32"/>
  <c r="M448" i="32"/>
  <c r="M449" i="32"/>
  <c r="O449" i="32"/>
  <c r="M450" i="32"/>
  <c r="O450" i="32"/>
  <c r="M451" i="32"/>
  <c r="O451" i="32"/>
  <c r="M452" i="32"/>
  <c r="O452" i="32"/>
  <c r="O453" i="32"/>
  <c r="M454" i="32"/>
  <c r="M455" i="32"/>
  <c r="O455" i="32"/>
  <c r="M456" i="32"/>
  <c r="O456" i="32"/>
  <c r="M457" i="32"/>
  <c r="O457" i="32"/>
  <c r="M458" i="32"/>
  <c r="O458" i="32"/>
  <c r="O459" i="32"/>
  <c r="M460" i="32"/>
  <c r="M461" i="32"/>
  <c r="O461" i="32"/>
  <c r="M462" i="32"/>
  <c r="O462" i="32"/>
  <c r="M463" i="32"/>
  <c r="O463" i="32"/>
  <c r="M464" i="32"/>
  <c r="O464" i="32"/>
  <c r="O465" i="32"/>
  <c r="M466" i="32"/>
  <c r="M467" i="32"/>
  <c r="O467" i="32"/>
  <c r="M468" i="32"/>
  <c r="O468" i="32"/>
  <c r="M469" i="32"/>
  <c r="O469" i="32"/>
  <c r="M470" i="32"/>
  <c r="O470" i="32"/>
  <c r="O471" i="32"/>
  <c r="M472" i="32"/>
  <c r="M473" i="32"/>
  <c r="O473" i="32"/>
  <c r="M474" i="32"/>
  <c r="O474" i="32"/>
  <c r="M475" i="32"/>
  <c r="O475" i="32"/>
  <c r="M476" i="32"/>
  <c r="O476" i="32"/>
  <c r="O477" i="32"/>
  <c r="M478" i="32"/>
  <c r="M479" i="32"/>
  <c r="O479" i="32"/>
  <c r="M480" i="32"/>
  <c r="O480" i="32"/>
  <c r="M481" i="32"/>
  <c r="O481" i="32"/>
  <c r="M482" i="32"/>
  <c r="O482" i="32"/>
  <c r="O483" i="32"/>
  <c r="M484" i="32"/>
  <c r="M485" i="32"/>
  <c r="O485" i="32"/>
  <c r="M486" i="32"/>
  <c r="O486" i="32"/>
  <c r="M487" i="32"/>
  <c r="O487" i="32"/>
  <c r="M488" i="32"/>
  <c r="O488" i="32"/>
  <c r="O489" i="32"/>
  <c r="M490" i="32"/>
  <c r="M491" i="32"/>
  <c r="O491" i="32"/>
  <c r="M492" i="32"/>
  <c r="O492" i="32"/>
  <c r="M493" i="32"/>
  <c r="O493" i="32"/>
  <c r="M494" i="32"/>
  <c r="O494" i="32"/>
  <c r="O495" i="32"/>
  <c r="M496" i="32"/>
  <c r="M497" i="32"/>
  <c r="O497" i="32"/>
</calcChain>
</file>

<file path=xl/sharedStrings.xml><?xml version="1.0" encoding="utf-8"?>
<sst xmlns="http://schemas.openxmlformats.org/spreadsheetml/2006/main" count="3347" uniqueCount="1033">
  <si>
    <t xml:space="preserve">Transactions - Net incurrence of liabilities: Foreign  - Insurance technical reserves </t>
  </si>
  <si>
    <t xml:space="preserve">Transactions - Net incurrence of liabilities: Foreign  - Financial derivatives </t>
  </si>
  <si>
    <t xml:space="preserve">Transactions - Net incurrence of liabilities: Foreign  - Other accounts payable </t>
  </si>
  <si>
    <t>Holding Gains- Nonfinancial assets [411 + 412 + 413 + 414]</t>
  </si>
  <si>
    <t>Holding Gains- Nonfinancial assets:  Fixed assets [4111 + 4112 + 4113]</t>
  </si>
  <si>
    <t xml:space="preserve">Holding Gains- Nonfinancial assets:  Fixed assets:  Buildings and structures </t>
  </si>
  <si>
    <t xml:space="preserve">Holding Gains- Nonfinancial assets:  Fixed assets:  Machinery and equipment </t>
  </si>
  <si>
    <t xml:space="preserve">Holding Gains- Nonfinancial assets:  Fixed assets:  Other fixed assets </t>
  </si>
  <si>
    <t xml:space="preserve">Holding Gains- Nonfinancial assets:  Inventories </t>
  </si>
  <si>
    <t xml:space="preserve">Holding Gains- Nonfinancial assets:  Valuables </t>
  </si>
  <si>
    <t>Holding Gains- Nonfinancial assets:  Nonproduced assets [4141 + 4142 + 4143 + 4144]</t>
  </si>
  <si>
    <t>Holding Gains- Financial assets:  Foreign -  [4222 + 4223 + 4224 + 4225 + 4226 + 4227 + 4228]</t>
  </si>
  <si>
    <t>GFSM 86 COMMENTS</t>
  </si>
  <si>
    <t>GFSM 86 DESCRIPTOR</t>
  </si>
  <si>
    <t>GFSM 86</t>
  </si>
  <si>
    <t>GFSM 2001</t>
  </si>
  <si>
    <t>REVENUE [11 + 12 + 13 + 14]</t>
  </si>
  <si>
    <t>81 - 81MA - 81MB - 81MC</t>
  </si>
  <si>
    <t>total revenue excluding fixed capital assets, stocks, lands and intangibles assets</t>
  </si>
  <si>
    <t>81YA - 81B</t>
  </si>
  <si>
    <t xml:space="preserve">Taxes on property:  Other nonrecurrent taxes on property </t>
  </si>
  <si>
    <t>4.5</t>
  </si>
  <si>
    <t>Nonrecurrent taxes</t>
  </si>
  <si>
    <t>81DZ</t>
  </si>
  <si>
    <t xml:space="preserve">Taxes on property:  Other recurrent taxes on property </t>
  </si>
  <si>
    <t>4.6</t>
  </si>
  <si>
    <t>Other recurrent taxes on property</t>
  </si>
  <si>
    <t>81E</t>
  </si>
  <si>
    <t xml:space="preserve">Taxes on goods and services </t>
  </si>
  <si>
    <t>5</t>
  </si>
  <si>
    <t>Domestic taxes on goods &amp; services</t>
  </si>
  <si>
    <t>81EA</t>
  </si>
  <si>
    <t>Taxes on goods and services:  General taxes on goods and services  [11411 + 11412 + 11413]</t>
  </si>
  <si>
    <t>5.1</t>
  </si>
  <si>
    <t>General sales, turnover &amp; VAT</t>
  </si>
  <si>
    <t xml:space="preserve">General taxes on goods and services:  Value-added taxes </t>
  </si>
  <si>
    <t xml:space="preserve">General taxes on goods and services:  Sales taxes </t>
  </si>
  <si>
    <t xml:space="preserve">General taxes on goods and services:  Turnover &amp; other general taxes on G &amp; S </t>
  </si>
  <si>
    <t>81EG</t>
  </si>
  <si>
    <t xml:space="preserve">Taxes on goods and services:  Excises </t>
  </si>
  <si>
    <t>5.2</t>
  </si>
  <si>
    <t>Excises</t>
  </si>
  <si>
    <t>81EH</t>
  </si>
  <si>
    <t xml:space="preserve">Taxes on goods and services:  Profits of fiscal monopolies </t>
  </si>
  <si>
    <t>5.3</t>
  </si>
  <si>
    <t>Profits of fiscal monopolies</t>
  </si>
  <si>
    <t>81ER</t>
  </si>
  <si>
    <t>82AC</t>
  </si>
  <si>
    <t xml:space="preserve">Public order and safety </t>
  </si>
  <si>
    <t>Public order &amp; safety</t>
  </si>
  <si>
    <t>82H</t>
  </si>
  <si>
    <t xml:space="preserve">Economic affairs </t>
  </si>
  <si>
    <t>9-13</t>
  </si>
  <si>
    <t>Economic affairs &amp; services</t>
  </si>
  <si>
    <t>82HB</t>
  </si>
  <si>
    <t xml:space="preserve">Agriculture, forestry, fishing, and hunting </t>
  </si>
  <si>
    <t>Agriculture, forestry, fishing &amp; hunting</t>
  </si>
  <si>
    <t>82HD</t>
  </si>
  <si>
    <t xml:space="preserve">Fuel and energy </t>
  </si>
  <si>
    <t>Fuel and energy</t>
  </si>
  <si>
    <t>82HC</t>
  </si>
  <si>
    <t>85R + 85S</t>
  </si>
  <si>
    <t>85T + 85U</t>
  </si>
  <si>
    <t>III</t>
  </si>
  <si>
    <t>Foreign debt</t>
  </si>
  <si>
    <t xml:space="preserve">TOTAL OUTLAYS </t>
  </si>
  <si>
    <t>Total expenditure (III+IV)</t>
  </si>
  <si>
    <t xml:space="preserve">Stocks -Liabilities : Other accounts payable [6318+6328] </t>
  </si>
  <si>
    <t xml:space="preserve">Other Flows - Liabilities:  Other accounts payable [5318+5328] </t>
  </si>
  <si>
    <t>Taxes  [111 + 112 + 113 + 114 + 115 + 116]</t>
  </si>
  <si>
    <t>85 - 85W</t>
  </si>
  <si>
    <t>85V</t>
  </si>
  <si>
    <t>C312.1</t>
  </si>
  <si>
    <t>C312.2</t>
  </si>
  <si>
    <t>CASH</t>
  </si>
  <si>
    <t>ACCRUAL</t>
  </si>
  <si>
    <t>CODES AND DESCRIPTION</t>
  </si>
  <si>
    <r>
      <t xml:space="preserve">Net acquisition of financial assets </t>
    </r>
    <r>
      <rPr>
        <sz val="7.5"/>
        <rFont val="Arial"/>
        <family val="2"/>
      </rPr>
      <t>[=32]</t>
    </r>
    <r>
      <rPr>
        <b/>
        <sz val="7.5"/>
        <rFont val="Arial"/>
        <family val="2"/>
      </rPr>
      <t xml:space="preserve"> </t>
    </r>
  </si>
  <si>
    <r>
      <t xml:space="preserve">Net incurrence of liabilities </t>
    </r>
    <r>
      <rPr>
        <sz val="7.5"/>
        <rFont val="Arial"/>
        <family val="2"/>
      </rPr>
      <t>[=33]</t>
    </r>
    <r>
      <rPr>
        <b/>
        <sz val="7.5"/>
        <rFont val="Arial"/>
        <family val="2"/>
      </rPr>
      <t xml:space="preserve"> </t>
    </r>
  </si>
  <si>
    <r>
      <t xml:space="preserve">Net acquisition of financial assets : Domestic </t>
    </r>
    <r>
      <rPr>
        <sz val="7.5"/>
        <rFont val="Arial"/>
        <family val="2"/>
      </rPr>
      <t>[=321]</t>
    </r>
    <r>
      <rPr>
        <b/>
        <sz val="7.5"/>
        <rFont val="Arial"/>
        <family val="2"/>
      </rPr>
      <t/>
    </r>
  </si>
  <si>
    <t xml:space="preserve">Volume Changes - Liabilities:  Domestic - Loans </t>
  </si>
  <si>
    <t xml:space="preserve">Volume Changes - Liabilities:  Domestic - Shares and other equity </t>
  </si>
  <si>
    <t xml:space="preserve">Volume Changes - Liabilities:  Domestic - Insurance technical reserves </t>
  </si>
  <si>
    <t xml:space="preserve">Volume Changes - Liabilities:  Domestic - Financial derivatives </t>
  </si>
  <si>
    <t xml:space="preserve">Volume Changes - Liabilities:  Domestic - Other accounts payable </t>
  </si>
  <si>
    <t>Volume Changes - Liabilities:  Foreign [5322 + 5323 + 5324 + 5325 + 5326+ 5327 + 5328]</t>
  </si>
  <si>
    <t xml:space="preserve">Volume Changes - Liabilities:  Foreign  - Currency and deposits </t>
  </si>
  <si>
    <t xml:space="preserve">Volume Changes - Liabilities:  Foreign  - Securities other than shares </t>
  </si>
  <si>
    <t xml:space="preserve">Volume Changes - Liabilities:  Foreign  - Loans </t>
  </si>
  <si>
    <t xml:space="preserve">Volume Changes - Liabilities:  Foreign  - Shares and other equity </t>
  </si>
  <si>
    <t xml:space="preserve">Volume Changes - Liabilities:  Foreign  - Insurance technical reserves </t>
  </si>
  <si>
    <t xml:space="preserve">Volume Changes - Liabilities:  Foreign  - Financial derivatives </t>
  </si>
  <si>
    <t xml:space="preserve">Volume Changes - Liabilities:  Foreign  - Other accounts payable </t>
  </si>
  <si>
    <t>Other Flows - Nonfinancial assets [511 + 512 + 513 + 514]</t>
  </si>
  <si>
    <t>Other Flows - Nonfinancial assets : Fixed assets [5111 + 5112 + 5113]</t>
  </si>
  <si>
    <t xml:space="preserve">Other Flows - Nonfinancial assets : Fixed assets:   Buildings and structures </t>
  </si>
  <si>
    <t xml:space="preserve">Other Flows - Nonfinancial assets : Fixed assets:  Machinery and equipment </t>
  </si>
  <si>
    <t xml:space="preserve">Other Flows - Nonfinancial assets : Fixed assets:  Other fixed assets </t>
  </si>
  <si>
    <t xml:space="preserve">Other Flows - Inventories </t>
  </si>
  <si>
    <t xml:space="preserve">Other Flows - Valuables </t>
  </si>
  <si>
    <t>Other Flows - Nonfinancial assets : Nonproduced assets [5141 + 5142 + 5143 + 5144]</t>
  </si>
  <si>
    <t xml:space="preserve">Other Flows - Nonfinancial assets : Nonproduced assets:  Land </t>
  </si>
  <si>
    <t xml:space="preserve">Other Flows - Nonfinancial assets : Nonproduced assets:  Subsoil assets </t>
  </si>
  <si>
    <t xml:space="preserve">Other Flows - Nonfinancial assets : Nonproduced assets:  Other naturally occurring assets </t>
  </si>
  <si>
    <t xml:space="preserve">Other Flows - Nonfinancial assets : Nonproduced assets:  Intangible nonproduced assets </t>
  </si>
  <si>
    <t xml:space="preserve">Other Flows - Financial assets [521+522+523] </t>
  </si>
  <si>
    <t>CHANGE IN NET WORTH: HOLDING GAINS [41 + 42 - 43]</t>
  </si>
  <si>
    <t xml:space="preserve">Holding Gains- Financial assets:  Domestic - Currency and deposits </t>
  </si>
  <si>
    <t xml:space="preserve">Holding Gains- Financial assets:  Domestic - Securities other than shares </t>
  </si>
  <si>
    <t xml:space="preserve">Holding Gains- Financial assets:  Domestic - Loans </t>
  </si>
  <si>
    <t xml:space="preserve">Holding Gains- Financial assets:  Domestic - Shares and other equity </t>
  </si>
  <si>
    <t xml:space="preserve">Holding Gains- Financial assets:  Domestic - Insurance technical reserves </t>
  </si>
  <si>
    <t xml:space="preserve">Holding Gains- Financial assets:  Domestic - Financial derivatives </t>
  </si>
  <si>
    <t>81BA</t>
  </si>
  <si>
    <t xml:space="preserve">Social security contributions:  Employer contributions </t>
  </si>
  <si>
    <t>2.2</t>
  </si>
  <si>
    <t>Employers</t>
  </si>
  <si>
    <t>81BC</t>
  </si>
  <si>
    <t>83P - 85W</t>
  </si>
  <si>
    <t>Not applicable</t>
  </si>
  <si>
    <t xml:space="preserve">Social security contributions:  Self-employed or nonemployed contributions </t>
  </si>
  <si>
    <t>2.3</t>
  </si>
  <si>
    <t>Self or nonemployed</t>
  </si>
  <si>
    <t>81BD</t>
  </si>
  <si>
    <t xml:space="preserve">Social security contributions:  Unallocable contributions </t>
  </si>
  <si>
    <t>2.4</t>
  </si>
  <si>
    <t>Other unallocable social security contributions</t>
  </si>
  <si>
    <t>81MM</t>
  </si>
  <si>
    <t>Other social contributions [1221 + 1222 + 1223]</t>
  </si>
  <si>
    <t>11</t>
  </si>
  <si>
    <t>Contributions to government, employee pension &amp; welfare funds within government</t>
  </si>
  <si>
    <t xml:space="preserve">Other social contributions : Employee contributions </t>
  </si>
  <si>
    <t xml:space="preserve">Other social contributions : Employer contributions </t>
  </si>
  <si>
    <t xml:space="preserve">Other social contributions : Imputed contributions </t>
  </si>
  <si>
    <t>81Z</t>
  </si>
  <si>
    <t>VII</t>
  </si>
  <si>
    <t>Grants [131 + 132 + 133]</t>
  </si>
  <si>
    <t>Grants</t>
  </si>
  <si>
    <t>81ZA</t>
  </si>
  <si>
    <t>Grants from foreign governments [1311 + 1312]</t>
  </si>
  <si>
    <t>17</t>
  </si>
  <si>
    <t>Foreign, excluding supranational authorities</t>
  </si>
  <si>
    <t>81ZB</t>
  </si>
  <si>
    <t xml:space="preserve">Grants from foreign governments: Current </t>
  </si>
  <si>
    <t>17.1</t>
  </si>
  <si>
    <t>Current</t>
  </si>
  <si>
    <t>81ZC</t>
  </si>
  <si>
    <t xml:space="preserve">Grants from foreign governments: Capital </t>
  </si>
  <si>
    <t>17.2</t>
  </si>
  <si>
    <t>Capital</t>
  </si>
  <si>
    <t>81ZD</t>
  </si>
  <si>
    <t>Net acquisition of financial assets : Domestic : General government</t>
  </si>
  <si>
    <t>Net acquisition of financial assets : Domestic :Central bank</t>
  </si>
  <si>
    <t>Net acquisition of financial assets : Domestic :Other depository corporations</t>
  </si>
  <si>
    <t xml:space="preserve">Net acquisition of financial assets : Domestic :Financial corporations not elsewhere classified </t>
  </si>
  <si>
    <t xml:space="preserve">Net acquisition of financial assets : Domestic :Nonfinancial corporations </t>
  </si>
  <si>
    <t xml:space="preserve">Net acquisition of financial assets : Domestic :Households &amp; nonprofit institutions serving h/holds </t>
  </si>
  <si>
    <r>
      <t xml:space="preserve">Net acquisition of financial assets : Foreign </t>
    </r>
    <r>
      <rPr>
        <sz val="7.5"/>
        <rFont val="Arial"/>
        <family val="2"/>
      </rPr>
      <t>[=322]</t>
    </r>
    <r>
      <rPr>
        <b/>
        <sz val="7.5"/>
        <rFont val="Arial"/>
        <family val="2"/>
      </rPr>
      <t xml:space="preserve"> </t>
    </r>
  </si>
  <si>
    <t xml:space="preserve">Net acquisition of financial assets : Foreign : General government </t>
  </si>
  <si>
    <t>88Z</t>
  </si>
  <si>
    <t>I</t>
  </si>
  <si>
    <t>Total debt (II+III)</t>
  </si>
  <si>
    <t>II</t>
  </si>
  <si>
    <t>Domestic debt</t>
  </si>
  <si>
    <t xml:space="preserve">Transactions - Disposals: machinery and equipment </t>
  </si>
  <si>
    <t xml:space="preserve">Transactions - CFC: machinery and equipment </t>
  </si>
  <si>
    <t>Transactions - Fixed assets:  Other fixed assets  [3113.1 - 3113.2 - 3113.3]</t>
  </si>
  <si>
    <t xml:space="preserve">Transactions - Acquisitions: other fixed assets </t>
  </si>
  <si>
    <t xml:space="preserve">Transactions - Disposals: other fixed assets </t>
  </si>
  <si>
    <t xml:space="preserve">Transactions - CFC: other fixed assets </t>
  </si>
  <si>
    <t xml:space="preserve">Transactions - Inventories </t>
  </si>
  <si>
    <t>Transactions - Acquisition of Inventories</t>
  </si>
  <si>
    <t>Transactions - Disposals of Inventories</t>
  </si>
  <si>
    <t>Transactions - Valuables [313.1 - 313.2]</t>
  </si>
  <si>
    <t xml:space="preserve">Transactions - Acquisitions: valuables </t>
  </si>
  <si>
    <t xml:space="preserve">Transactions - Disposals: valuables </t>
  </si>
  <si>
    <t>Transactions - Nonproduced assets [314.1 - 314.2 - 314.3]</t>
  </si>
  <si>
    <t>Transactions - Acquisitions: nonproduced assets [3141.1 + 3142.1 + 3143.1 + 3144.1]</t>
  </si>
  <si>
    <t>Transactions - Disposals: nonproduced assets [3141.2 + 3142.2 + 3143.2 + 3144.2]</t>
  </si>
  <si>
    <t>Transactions - CFC: major improvements, nonproduced assets [3141.3 + 3142.3 + 3143.3+ 3144.3]</t>
  </si>
  <si>
    <t>Transactions - Nonproduced assets: Land  [3141.1 -3141.2 - 3141.3]</t>
  </si>
  <si>
    <t xml:space="preserve">Transactions - Acquisitions: land </t>
  </si>
  <si>
    <t xml:space="preserve">Transactions - Disposals: land </t>
  </si>
  <si>
    <t xml:space="preserve">Transactions - CFC: major improvements, land </t>
  </si>
  <si>
    <t>Transactions - Nonproduced assets: Subsoil assets [3142.1 - 3142.2 - 3142.3]</t>
  </si>
  <si>
    <t xml:space="preserve">Transactions - Acquisitions: subsoil assets </t>
  </si>
  <si>
    <t xml:space="preserve">Transactions - Disposals: subsoil assets </t>
  </si>
  <si>
    <t xml:space="preserve">Transactions - CFC: major improvements, subsoil assets </t>
  </si>
  <si>
    <t>Transactions - Nonproduced assets: Other naturally occurring assets  [3143.1 - 3143.2]</t>
  </si>
  <si>
    <t xml:space="preserve">Transactions - Acquisitions: other naturally occurring assets </t>
  </si>
  <si>
    <t xml:space="preserve">Stocks -Nonfinancial assets:  Fixed assets : Other fixed assets </t>
  </si>
  <si>
    <t xml:space="preserve">Stocks -Inventories </t>
  </si>
  <si>
    <t xml:space="preserve">Stocks -Valuables </t>
  </si>
  <si>
    <t xml:space="preserve">NFPCs </t>
  </si>
  <si>
    <t>NFPS</t>
  </si>
  <si>
    <t>Recurrent taxes on net wealth</t>
  </si>
  <si>
    <t>81DK</t>
  </si>
  <si>
    <t xml:space="preserve">Taxes on property:  Estate, inheritance, and gift taxes </t>
  </si>
  <si>
    <t>4.3</t>
  </si>
  <si>
    <t>Estate, inheritance &amp; gift taxes</t>
  </si>
  <si>
    <t>81DG</t>
  </si>
  <si>
    <t xml:space="preserve">Taxes on property:  Taxes on financial and capital transactions </t>
  </si>
  <si>
    <t>4.4</t>
  </si>
  <si>
    <t>Taxes on financial &amp; capital transfers</t>
  </si>
  <si>
    <t>81DX</t>
  </si>
  <si>
    <t xml:space="preserve">General public services </t>
  </si>
  <si>
    <t>82A + 82K</t>
  </si>
  <si>
    <t>General public services inlucding expenditure not classified by major groups</t>
  </si>
  <si>
    <t xml:space="preserve">Public debt transactions </t>
  </si>
  <si>
    <t>Transfers of general character betw levels of govtc/</t>
  </si>
  <si>
    <t>82B</t>
  </si>
  <si>
    <t xml:space="preserve">Defense </t>
  </si>
  <si>
    <t>Defense</t>
  </si>
  <si>
    <t>Code</t>
  </si>
  <si>
    <t>Other Flows - Financial assets:  Domestic  [5212 + 5213 + 5214 + 5215 + 5216+ 5217 + 5218]</t>
  </si>
  <si>
    <t xml:space="preserve">Other Flows - Financial assets:  Domestic - Currency and deposits </t>
  </si>
  <si>
    <t xml:space="preserve">Other Flows - Financial assets:  Domestic - Securities other than shares </t>
  </si>
  <si>
    <t xml:space="preserve">Other Flows - Financial assets:  Domestic - Loans </t>
  </si>
  <si>
    <t xml:space="preserve">Other Flows - Financial assets:  Domestic - Shares and other equity </t>
  </si>
  <si>
    <t xml:space="preserve">Other Flows - Financial assets:  Domestic - Insurance technical reserves </t>
  </si>
  <si>
    <t xml:space="preserve">Other Flows - Financial assets:  Domestic - Financial derivatives </t>
  </si>
  <si>
    <t xml:space="preserve">Other Flows - Financial assets:  Domestic - Other accounts receivable </t>
  </si>
  <si>
    <t>Other Flows - Financial assets:  Foreign  [5222 + 5223 + 5224 + 5225 + 5226+ 5227 + 5228]</t>
  </si>
  <si>
    <t xml:space="preserve">Other Flows - Financial assets:  Foreign  - Currency and deposits </t>
  </si>
  <si>
    <t xml:space="preserve">Other Flows - Financial assets:  Foreign  - Securities other than shares </t>
  </si>
  <si>
    <t>84R + 84S</t>
  </si>
  <si>
    <t>84T + 84U</t>
  </si>
  <si>
    <t>CHANGE IN NET WORTH: VOLUME CHANGES [51 + 52 - 53]</t>
  </si>
  <si>
    <t>Transactions - Net acquisition of nonfinancial assets [311 + 312 + 313 + 314]</t>
  </si>
  <si>
    <t>Transactions - Fixed assets [311.1 - 311.2 - 311.3] OR [3111 + 3112 + 3113 + 3114]</t>
  </si>
  <si>
    <t>Transactions - Acquisitions: fixed assets [3111.1 + 3112.1 + 3113.1]</t>
  </si>
  <si>
    <t>Transactions - Disposals: fixed assets [3111.2 + 3112.2 + 3113.2]</t>
  </si>
  <si>
    <t>Transactions - Consumption of fixed capital (CFC): fixed assets [3111.3 + 3112.3 + 3113.3]</t>
  </si>
  <si>
    <t>Transactions - Fixed assets: Buildings and structures [3111.1 - 3111.2 - 3111.3]</t>
  </si>
  <si>
    <t xml:space="preserve">Holding Gains- Financial assets:  Foreign - Currency and deposits </t>
  </si>
  <si>
    <t xml:space="preserve">Holding Gains- Financial assets:  Foreign - Securities other than shares </t>
  </si>
  <si>
    <t xml:space="preserve">Holding Gains- Financial assets:  Foreign - Loans </t>
  </si>
  <si>
    <t xml:space="preserve">Holding Gains- Financial assets:  Foreign - Shares and other equity </t>
  </si>
  <si>
    <t xml:space="preserve">Holding Gains- Financial assets:  Foreign - Insurance technical reserves </t>
  </si>
  <si>
    <t xml:space="preserve">Holding Gains- Financial assets:  Foreign - Financial derivatives </t>
  </si>
  <si>
    <t xml:space="preserve">Holding Gains- Financial assets:  Foreign - Other accounts receivable </t>
  </si>
  <si>
    <t xml:space="preserve">Holding Gains- Financial assets:  Monetary gold and SDRs </t>
  </si>
  <si>
    <t xml:space="preserve">Holding Gains- Liabilities [431+432] </t>
  </si>
  <si>
    <t xml:space="preserve">Holding Gains- Liabilities :  Currency and deposits [4312+4322] </t>
  </si>
  <si>
    <t xml:space="preserve">Holding Gains- Liabilities :  Securities other than shares [4313+4323] </t>
  </si>
  <si>
    <t xml:space="preserve">Holding Gains- Liabilities :  Loans [4314+4324] </t>
  </si>
  <si>
    <t xml:space="preserve">Holding Gains- Liabilities :  Shares and other equity [4315+4325] </t>
  </si>
  <si>
    <t xml:space="preserve">Holding Gains- Liabilities :  Insurance technical reserves [4316+4326] </t>
  </si>
  <si>
    <t xml:space="preserve">Holding Gains- Liabilities :  Financial derivatives [4317+4327] </t>
  </si>
  <si>
    <t>Holding Gains- Liabilities :  Domestic  [4312 + 4313 + 4314 + 4315 + 4316+ 4317 + 4318]</t>
  </si>
  <si>
    <t xml:space="preserve">Holding Gains- Liabilities :  Domestic  - Currency and deposits </t>
  </si>
  <si>
    <t xml:space="preserve">Other revenue: Sales of goods and services: Administrative fees </t>
  </si>
  <si>
    <t xml:space="preserve">Other revenue: Sales of goods and services: Incidental sales by nonmarket establishments </t>
  </si>
  <si>
    <t xml:space="preserve">Taxes on goods and services:  Taxes on specific services </t>
  </si>
  <si>
    <t>5.4</t>
  </si>
  <si>
    <t>Taxes on special services</t>
  </si>
  <si>
    <t>81ES</t>
  </si>
  <si>
    <t>Taxes on goods and services:  Taxes on use of goods, permission to use goods  [11451 + 11452]</t>
  </si>
  <si>
    <t>5.5</t>
  </si>
  <si>
    <t>Taxes on use of goods &amp; services</t>
  </si>
  <si>
    <t xml:space="preserve">Taxes on use and permission of goods and services:  Motor vehicles taxes </t>
  </si>
  <si>
    <t xml:space="preserve">Taxes on use and permission of goods and services:  Other </t>
  </si>
  <si>
    <t>81EZ</t>
  </si>
  <si>
    <t xml:space="preserve">Taxes on goods and services:  Other taxes on goods and services </t>
  </si>
  <si>
    <t>5.6</t>
  </si>
  <si>
    <t>Other taxes on goods &amp; services</t>
  </si>
  <si>
    <t>81F</t>
  </si>
  <si>
    <t>Taxes on international trade and transactions [1151 + 1152 + 1153 + 1154 + 1155 + 1156]</t>
  </si>
  <si>
    <t>6</t>
  </si>
  <si>
    <t>Taxes on international trade &amp; transactions</t>
  </si>
  <si>
    <t>81FG</t>
  </si>
  <si>
    <t xml:space="preserve">Taxes on international trade and transactions: Customs and other import duties </t>
  </si>
  <si>
    <t>6.1</t>
  </si>
  <si>
    <t>Import duties</t>
  </si>
  <si>
    <t>81FC</t>
  </si>
  <si>
    <t xml:space="preserve">Taxes on international trade and transactions: Taxes on exports </t>
  </si>
  <si>
    <t>6.2</t>
  </si>
  <si>
    <t>Export duties</t>
  </si>
  <si>
    <t>81FD</t>
  </si>
  <si>
    <t xml:space="preserve">Holding Gains- Financial assets:  Domestic - Other accounts receivable </t>
  </si>
  <si>
    <t xml:space="preserve">Transactions - Disposals: other naturally occurring assets </t>
  </si>
  <si>
    <t xml:space="preserve">Holding Gains- Liabilities :  Domestic  - Insurance technical reserves </t>
  </si>
  <si>
    <t xml:space="preserve">Holding Gains- Liabilities :  Domestic  - Financial derivatives </t>
  </si>
  <si>
    <t xml:space="preserve">Holding Gains- Liabilities :  Domestic  - Other accounts payable </t>
  </si>
  <si>
    <t>Holding Gains- Liabilities :  Foreign [4322 + 4323 + 4324 + 4325 + 4326 + 4327 + 4328]</t>
  </si>
  <si>
    <t xml:space="preserve">Holding Gains- Liabilities :  Foreign - Currency and deposits </t>
  </si>
  <si>
    <t xml:space="preserve">Holding Gains- Liabilities :  Foreign - Securities other than shares </t>
  </si>
  <si>
    <t xml:space="preserve">Holding Gains- Liabilities :  Foreign - Loans </t>
  </si>
  <si>
    <t xml:space="preserve">Holding Gains- Liabilities :  Foreign - Shares and other equity </t>
  </si>
  <si>
    <t xml:space="preserve">Holding Gains- Liabilities :  Foreign - Insurance technical reserves </t>
  </si>
  <si>
    <t xml:space="preserve">Holding Gains- Liabilities :  Foreign - Financial derivatives </t>
  </si>
  <si>
    <t xml:space="preserve">Holding Gains- Liabilities :  Foreign - Other accounts payable </t>
  </si>
  <si>
    <t>Volume Changes - Nonfinancial assets [511 + 512 + 513 + 514]</t>
  </si>
  <si>
    <t>Volume Changes - Nonfinancial assets : Fixed assets [5111 + 5112 + 5113]</t>
  </si>
  <si>
    <t xml:space="preserve">Volume Changes - Nonfinancial assets : Fixed assets:   Buildings and structures </t>
  </si>
  <si>
    <t xml:space="preserve">Volume Changes - Nonfinancial assets : Fixed assets:  Machinery and equipment </t>
  </si>
  <si>
    <t xml:space="preserve">Volume Changes - Nonfinancial assets : Fixed assets:  Other fixed assets </t>
  </si>
  <si>
    <t xml:space="preserve">Volume Changes - Inventories </t>
  </si>
  <si>
    <t xml:space="preserve">Volume Changes - Valuables </t>
  </si>
  <si>
    <t>Volume Changes - Nonfinancial assets : Nonproduced assets [5141 + 5142 + 5143 + 5144]</t>
  </si>
  <si>
    <t xml:space="preserve">Volume Changes - Nonfinancial assets : Nonproduced assets:  Land </t>
  </si>
  <si>
    <t xml:space="preserve">Volume Changes - Nonfinancial assets : Nonproduced assets:  Subsoil assets </t>
  </si>
  <si>
    <t xml:space="preserve">Volume Changes - Nonfinancial assets : Nonproduced assets:  Other naturally occurring assets </t>
  </si>
  <si>
    <t xml:space="preserve">Volume Changes - Nonfinancial assets : Nonproduced assets:  Intangible nonproduced assets </t>
  </si>
  <si>
    <t xml:space="preserve">Volume Changes - Financial assets [521+522+523] </t>
  </si>
  <si>
    <t>total taxes excluding SS, contricution to gov employee pnesion and welfare funds within gov.</t>
  </si>
  <si>
    <t>81A</t>
  </si>
  <si>
    <t>Taxes on income, profits, and capital gains [1111 + 1112 + 1113]</t>
  </si>
  <si>
    <t>1</t>
  </si>
  <si>
    <t>Income profits &amp; capital gains tax</t>
  </si>
  <si>
    <t>81AB</t>
  </si>
  <si>
    <t xml:space="preserve">Taxes on income: Payable by individuals </t>
  </si>
  <si>
    <t>1.1</t>
  </si>
  <si>
    <t>Individual</t>
  </si>
  <si>
    <t>81AA</t>
  </si>
  <si>
    <t xml:space="preserve">Taxes on income: Payable by corporations and other enterprises </t>
  </si>
  <si>
    <t>1.2</t>
  </si>
  <si>
    <t>Corporate</t>
  </si>
  <si>
    <t>81AZ</t>
  </si>
  <si>
    <t xml:space="preserve">Taxes on income: Unallocable </t>
  </si>
  <si>
    <t>1.3</t>
  </si>
  <si>
    <t>Other unallocable</t>
  </si>
  <si>
    <t>81C</t>
  </si>
  <si>
    <t xml:space="preserve">Taxes on payroll and workforce </t>
  </si>
  <si>
    <t>3</t>
  </si>
  <si>
    <t>Taxes on payroll, manpower</t>
  </si>
  <si>
    <t>81D</t>
  </si>
  <si>
    <t>Taxes on property [1131 + 1132 + 1133 + 1134 + 1135 + 1136]</t>
  </si>
  <si>
    <t>4</t>
  </si>
  <si>
    <t>Taxes on property</t>
  </si>
  <si>
    <t>81DW</t>
  </si>
  <si>
    <t xml:space="preserve">Taxes on property:  Recurrent taxes on immovable property </t>
  </si>
  <si>
    <t>4.1</t>
  </si>
  <si>
    <t>Recurrent taxes on immovable property</t>
  </si>
  <si>
    <t>81DH</t>
  </si>
  <si>
    <t xml:space="preserve">Taxes on property:  Recurrent taxes on net wealth </t>
  </si>
  <si>
    <t>4.2</t>
  </si>
  <si>
    <t xml:space="preserve">Other Flows - Financial assets:  Foreign  - Loans </t>
  </si>
  <si>
    <t xml:space="preserve">Other Flows - Financial assets:  Foreign  - Shares and other equity </t>
  </si>
  <si>
    <t xml:space="preserve">Other Flows - Financial assets:  Foreign  - Insurance technical reserves </t>
  </si>
  <si>
    <t xml:space="preserve">Other Flows - Financial assets:  Foreign  - Financial derivatives </t>
  </si>
  <si>
    <t xml:space="preserve">Other Flows - Financial assets:  Foreign  - Other accounts receivable </t>
  </si>
  <si>
    <t xml:space="preserve">Other Flows - Financial assets:  Monetary gold and SDRs </t>
  </si>
  <si>
    <t xml:space="preserve">Other Flows - Liabilities [531+532] </t>
  </si>
  <si>
    <t xml:space="preserve">Other Flows - Liabilities:  Currency and deposits [5312+5322] </t>
  </si>
  <si>
    <t xml:space="preserve">Other Flows - Liabilities:  Securities other than shares [5313+5323] </t>
  </si>
  <si>
    <t xml:space="preserve">Other Flows - Liabilities:  Loans [5314+5324] </t>
  </si>
  <si>
    <t xml:space="preserve">Other Flows - Liabilities:  Shares and other equity [5315+5325] </t>
  </si>
  <si>
    <t xml:space="preserve">Other Flows - Liabilities:  Insurance technical reserves [5316+5326] </t>
  </si>
  <si>
    <t xml:space="preserve">Other Flows - Liabilities:  Financial derivatives [5317+5327] </t>
  </si>
  <si>
    <t>Other Flows - Liabilities:  Domestic  [5312 + 5313 + 5314 + 5315 + 5316+ 5317 + 5318]</t>
  </si>
  <si>
    <t xml:space="preserve">Other Flows - Liabilities:  Domestic - Currency and deposits </t>
  </si>
  <si>
    <t xml:space="preserve">Other Flows - Liabilities:  Domestic - Securities other than shares </t>
  </si>
  <si>
    <t xml:space="preserve">Other Flows - Liabilities:  Domestic - Loans </t>
  </si>
  <si>
    <t xml:space="preserve">Other Flows - Liabilities:  Domestic - Shares and other equity </t>
  </si>
  <si>
    <t xml:space="preserve">Other Flows - Liabilities:  Domestic - Insurance technical reserves </t>
  </si>
  <si>
    <t xml:space="preserve">Other Flows - Liabilities:  Domestic - Financial derivatives </t>
  </si>
  <si>
    <t xml:space="preserve">Other Flows - Liabilities:  Domestic - Other accounts payable </t>
  </si>
  <si>
    <t>Other Flows - Liabilities:  Foreign [5322 + 5323 + 5324 + 5325 + 5326+ 5327 + 5328]</t>
  </si>
  <si>
    <t xml:space="preserve">Other Flows - Liabilities:  Foreign  - Currency and deposits </t>
  </si>
  <si>
    <t xml:space="preserve">Other Flows - Liabilities:  Foreign  - Securities other than shares </t>
  </si>
  <si>
    <t xml:space="preserve">Other Flows - Liabilities:  Foreign  - Loans </t>
  </si>
  <si>
    <t xml:space="preserve">Other Flows - Liabilities:  Foreign  - Shares and other equity </t>
  </si>
  <si>
    <t xml:space="preserve">Other Flows - Liabilities:  Foreign  - Insurance technical reserves </t>
  </si>
  <si>
    <t xml:space="preserve">Other Flows - Liabilities:  Foreign  - Financial derivatives </t>
  </si>
  <si>
    <t xml:space="preserve">Other Flows - Liabilities:  Foreign  - Other accounts payable </t>
  </si>
  <si>
    <t xml:space="preserve">Transactions - Net acquisition of financial assets :  Currency and deposits [3212+3222] </t>
  </si>
  <si>
    <t xml:space="preserve">Transactions - Net incurrence of liabilities: Other accounts payable [3318+3328] </t>
  </si>
  <si>
    <t xml:space="preserve">Holding Gains- Liabilities :  Other accounts payable [4318+4328] </t>
  </si>
  <si>
    <t xml:space="preserve">Volume Changes - Liabilities:  Other accounts payable [5318+5328] </t>
  </si>
  <si>
    <t>(84 - 84W) + (85 -85W)</t>
  </si>
  <si>
    <t xml:space="preserve">Net acquisition of financial assets : Foreign : International organizations </t>
  </si>
  <si>
    <t>Net acquisition of financial assets : Foreign : Financial corporations other than internat'l org's</t>
  </si>
  <si>
    <t xml:space="preserve">Net acquisition of financial assets : Foreign : Other nonresidents </t>
  </si>
  <si>
    <r>
      <t xml:space="preserve">Net acquisition of Monetary gold and SDRs </t>
    </r>
    <r>
      <rPr>
        <sz val="7.5"/>
        <rFont val="Arial"/>
        <family val="2"/>
      </rPr>
      <t>[=323]</t>
    </r>
    <r>
      <rPr>
        <b/>
        <sz val="7.5"/>
        <rFont val="Arial"/>
        <family val="2"/>
      </rPr>
      <t/>
    </r>
  </si>
  <si>
    <r>
      <t xml:space="preserve">Net incurrence of liabilities : Domestic </t>
    </r>
    <r>
      <rPr>
        <sz val="7.5"/>
        <rFont val="Arial"/>
        <family val="2"/>
      </rPr>
      <t xml:space="preserve">[=331] </t>
    </r>
  </si>
  <si>
    <t xml:space="preserve">Net incurrence of liabilities : Domestic : General government </t>
  </si>
  <si>
    <t xml:space="preserve">Net incurrence of liabilities : Domestic : Central bank </t>
  </si>
  <si>
    <t xml:space="preserve">Net incurrence of liabilities : Domestic : Other depository corporations </t>
  </si>
  <si>
    <t>Net incurrence of liabilities : Domestic : Financial corporations not elsewhere classified</t>
  </si>
  <si>
    <t xml:space="preserve">Net incurrence of liabilities : Domestic : Nonfinancial corporations </t>
  </si>
  <si>
    <t>Net incurrence of liabilities : Domestic : Households &amp; nonprofit institutions serving h/holds</t>
  </si>
  <si>
    <r>
      <t xml:space="preserve">Net incurrence of liabities : Foreign </t>
    </r>
    <r>
      <rPr>
        <sz val="7.5"/>
        <rFont val="Arial"/>
        <family val="2"/>
      </rPr>
      <t>[=332]</t>
    </r>
    <r>
      <rPr>
        <b/>
        <sz val="7.5"/>
        <rFont val="Arial"/>
        <family val="2"/>
      </rPr>
      <t xml:space="preserve"> </t>
    </r>
  </si>
  <si>
    <t xml:space="preserve">Net incurrence of liabities : Foreign : General government </t>
  </si>
  <si>
    <t xml:space="preserve">Mining, manufacturing, and construction </t>
  </si>
  <si>
    <t>Mining &amp; mineral resources, manufacturing, construction</t>
  </si>
  <si>
    <t>85HI</t>
  </si>
  <si>
    <t xml:space="preserve">Transport </t>
  </si>
  <si>
    <t>Social security funds</t>
  </si>
  <si>
    <t>Central government</t>
  </si>
  <si>
    <t>State governments</t>
  </si>
  <si>
    <t>Local governments</t>
  </si>
  <si>
    <t>Other expense:  Miscellaneous other expense [2821 + 2822]</t>
  </si>
  <si>
    <t xml:space="preserve">Other expense:  Miscellaneous other expense:  Current </t>
  </si>
  <si>
    <t xml:space="preserve">Other expense:  Miscellaneous other expense:  Capital </t>
  </si>
  <si>
    <t>CHANGE IN NET WORTH: TRANSACTIONS [31 + 32 - 33]</t>
  </si>
  <si>
    <t>(82VA + 82VB + 82VC) - (81MA + 81MB + 81MC)</t>
  </si>
  <si>
    <t>82VA - 81MA</t>
  </si>
  <si>
    <t>82VB - 81MB</t>
  </si>
  <si>
    <t xml:space="preserve">Holding Gains- Nonfinancial assets:  Nonproduced assets:  Land </t>
  </si>
  <si>
    <t xml:space="preserve">Holding Gains- Nonfinancial assets:  Nonproduced assets:  Subsoil assets </t>
  </si>
  <si>
    <t xml:space="preserve">Holding Gains- Nonfinancial assets:  Nonproduced assets:  Other naturally occurring assets </t>
  </si>
  <si>
    <t xml:space="preserve">Holding Gains- Nonfinancial assets:  Nonproduced assets:  Intangible nonproduced assets </t>
  </si>
  <si>
    <t xml:space="preserve">Holding Gains- Financial assets [421+422+423] </t>
  </si>
  <si>
    <t xml:space="preserve">Holding Gains- Financial assets:  Currency and deposits [4212+4222] </t>
  </si>
  <si>
    <t xml:space="preserve">Holding Gains- Financial assets:  Securities other than shares [4213+4223] </t>
  </si>
  <si>
    <t xml:space="preserve">Holding Gains- Financial assets:  Loans [4214+4224] </t>
  </si>
  <si>
    <t>Transactions - Nonproduced assets: Intangible nonproduced assets  [3144.1 - 3144.2]</t>
  </si>
  <si>
    <t xml:space="preserve">Transactions - Acquisitions: intangible nonproduced assets </t>
  </si>
  <si>
    <t xml:space="preserve">Transactions - Disposals: intangible nonproduced assets </t>
  </si>
  <si>
    <t>Transactions - Net acquisition of financial assets [3202 + 3203 + 3204 + 3205 + 3206 + 3207 + 3208]</t>
  </si>
  <si>
    <t xml:space="preserve">Transactions - Net acquisition of financial assets :  Securities other than shares [3213+3223] </t>
  </si>
  <si>
    <t xml:space="preserve">Transactions - Net acquisition of financial assets :  Loans [3214+3224] </t>
  </si>
  <si>
    <t xml:space="preserve">Transactions - Net acquisition of financial assets :  Shares and other equity [3215+3225] </t>
  </si>
  <si>
    <t xml:space="preserve">Transactions - Net acquisition of financial assets :  Insurance technical reserves [3216+3226] </t>
  </si>
  <si>
    <t xml:space="preserve">Transactions - Net acquisition of financial assets :  Financial derivatives [3217+3227] </t>
  </si>
  <si>
    <t xml:space="preserve">Transactions - Net acquisition of financial assets :  Other accounts receivable [3218+3228] </t>
  </si>
  <si>
    <t>Transactions - Net acquisition of financial assets :  Domestic [3212 + 3213 + 3214 + 3215 + 3216 + 3217 + 3218]</t>
  </si>
  <si>
    <t xml:space="preserve">Transactions - Net acquisition of financial assets :  Domestic - Currency and deposits </t>
  </si>
  <si>
    <t xml:space="preserve">Transactions - Net acquisition of financial assets :  Domestic - Securities other than shares </t>
  </si>
  <si>
    <t xml:space="preserve">Transactions - Net acquisition of financial assets :  Domestic - Loans </t>
  </si>
  <si>
    <t xml:space="preserve">Transactions - Net acquisition of financial assets :  Domestic - Insurance technical reserves </t>
  </si>
  <si>
    <t xml:space="preserve">Transactions - Net acquisition of financial assets :  Domestic - Financial derivatives </t>
  </si>
  <si>
    <t xml:space="preserve">Transactions - Net acquisition of financial assets :  Domestic - Other accounts receivable </t>
  </si>
  <si>
    <t>Transactions - Net acquisition of financial assets :  Foreign [3222 + 3223 + 3224 + 3225 + 3226 + 3227 + 3228]</t>
  </si>
  <si>
    <t xml:space="preserve">Transactions - Net acquisition of financial assets :  Foreign - Currency and deposits </t>
  </si>
  <si>
    <t xml:space="preserve">Transactions - Net acquisition of financial assets :  Foreign - Securities other than shares </t>
  </si>
  <si>
    <t xml:space="preserve">Transactions - Net acquisition of financial assets :  Foreign - Loans </t>
  </si>
  <si>
    <t xml:space="preserve">Transactions - Net acquisition of financial assets :  Foreign - Shares and other equity </t>
  </si>
  <si>
    <t xml:space="preserve">Transactions - Net acquisition of financial assets :  Foreign - Insurance technical reserves </t>
  </si>
  <si>
    <t xml:space="preserve">Transactions - Net acquisition of financial assets :  Foreign - Financial derivatives </t>
  </si>
  <si>
    <t xml:space="preserve">Transactions - Net acquisition of financial assets :  Foreign - Other accounts receivable </t>
  </si>
  <si>
    <t xml:space="preserve">Transactions - Monetary gold and SDRs </t>
  </si>
  <si>
    <t>Transactions - Net incurrence of liabilities [3322 + 3323 + 3324 + 3325 + 3326 + 3327 + 3328]</t>
  </si>
  <si>
    <t xml:space="preserve">Transactions - Net incurrence of liabilities: Currency and deposits [3312+3322] </t>
  </si>
  <si>
    <t xml:space="preserve">Transactions - Net incurrence of liabilities: Securities other than shares [3313+3323] </t>
  </si>
  <si>
    <t xml:space="preserve">Transactions - Net incurrence of liabilities: Loans [3314+3324] </t>
  </si>
  <si>
    <t xml:space="preserve">Transactions - Net incurrence of liabilities: Shares and other equity [3315+3325] </t>
  </si>
  <si>
    <t xml:space="preserve">Transactions - Net incurrence of liabilities: Insurance technical reserves [3316+3326] </t>
  </si>
  <si>
    <t xml:space="preserve">Transactions - Net incurrence of liabilities: Financial derivatives [3317+3327] </t>
  </si>
  <si>
    <t>Transactions - Net incurrence of liabilities: Domestic [3313 + 3313 + 3314 + 3315 + 3316 + 3317 + 3318]</t>
  </si>
  <si>
    <t xml:space="preserve">Transactions - Net incurrence of liabilities: Domestic - Currency and deposits </t>
  </si>
  <si>
    <t xml:space="preserve">Transactions - Net incurrence of liabilities: Domestic - Securities other than shares </t>
  </si>
  <si>
    <t xml:space="preserve">Transactions - Net incurrence of liabilities: Domestic - Loans </t>
  </si>
  <si>
    <t xml:space="preserve">Transactions - Net incurrence of liabilities: Domestic - Shares and other equity </t>
  </si>
  <si>
    <t xml:space="preserve">Transactions - Net incurrence of liabilities: Domestic - Insurance technical reserves </t>
  </si>
  <si>
    <t xml:space="preserve">Transactions - Net incurrence of liabilities: Domestic - Financial derivatives </t>
  </si>
  <si>
    <t xml:space="preserve">Transactions - Net incurrence of liabilities: Domestic - Other accounts payable </t>
  </si>
  <si>
    <t>Transactions - Net incurrence of liabilities: Foreign [3322 + 3323 + 3324 + 3325 + 3326 +3327 +3328]</t>
  </si>
  <si>
    <t xml:space="preserve">Transactions - Net incurrence of liabilities: Foreign  - Currency and deposits </t>
  </si>
  <si>
    <t xml:space="preserve">Transactions - Net incurrence of liabilities: Foreign  - Securities other than shares </t>
  </si>
  <si>
    <t xml:space="preserve">Transactions - Net incurrence of liabilities: Foreign  - Loans </t>
  </si>
  <si>
    <t xml:space="preserve">Transactions - Net incurrence of liabilities: Foreign  - Shares and other equity </t>
  </si>
  <si>
    <t xml:space="preserve">Taxes on international trade and transactions: Profits of export or import monopolies </t>
  </si>
  <si>
    <t>6.3</t>
  </si>
  <si>
    <t>Profit of export or import monopolies</t>
  </si>
  <si>
    <t>81FE</t>
  </si>
  <si>
    <t xml:space="preserve">Taxes on international trade and transactions: Exchange profits </t>
  </si>
  <si>
    <t>6.4</t>
  </si>
  <si>
    <t>Exchange profits</t>
  </si>
  <si>
    <t>81FF</t>
  </si>
  <si>
    <t>Grants from international organizations [1321 + 1322]</t>
  </si>
  <si>
    <t>19</t>
  </si>
  <si>
    <t>From supranational authorities</t>
  </si>
  <si>
    <t>81ZE</t>
  </si>
  <si>
    <t xml:space="preserve">Grants from international organizations: Current </t>
  </si>
  <si>
    <t>19.1</t>
  </si>
  <si>
    <t>81ZF</t>
  </si>
  <si>
    <t xml:space="preserve">Other revenue: Sales of goods and services: Imputed sales of goods and services </t>
  </si>
  <si>
    <t>81JH</t>
  </si>
  <si>
    <t xml:space="preserve">Other revenue: Fines, penalties, and forfeits </t>
  </si>
  <si>
    <t>10</t>
  </si>
  <si>
    <t>Fines &amp; forfeits</t>
  </si>
  <si>
    <t>81MI</t>
  </si>
  <si>
    <t>Net incurrence of liabities : Foreign : International organizations</t>
  </si>
  <si>
    <t>Net incurrence of liabities : Foreign : Financial corporations other than internat'l org's</t>
  </si>
  <si>
    <t xml:space="preserve">Net incurrence of liabities : Foreign : Other nonresidents </t>
  </si>
  <si>
    <t>Stocks -Nonfinancial assets [611 + 612 + 613 +614]</t>
  </si>
  <si>
    <t>Stocks -Nonfinancial assets:  Fixed assets [6111 + 6112 + 6113]</t>
  </si>
  <si>
    <t xml:space="preserve">Stocks -Nonfinancial assets:  Fixed assets : Buildings and structures </t>
  </si>
  <si>
    <t xml:space="preserve">Stocks -Nonfinancial assets:  Fixed assets : Machinery and equipment </t>
  </si>
  <si>
    <t>Stocks -Nonfinancial assets:  Nonproduced assets [6141 + 6142 + 6143 + 6144]</t>
  </si>
  <si>
    <t xml:space="preserve">Stocks -Nonfinancial assets:  Nonproduced assets:  Land </t>
  </si>
  <si>
    <t xml:space="preserve">Stocks -Nonfinancial assets:  Nonproduced assets: Subsoil assets </t>
  </si>
  <si>
    <t xml:space="preserve">Stocks -Nonfinancial assets:  Nonproduced assets: Other naturally occurring assets </t>
  </si>
  <si>
    <t xml:space="preserve">Stocks -Nonfinancial assets:  Nonproduced assets: Intangible nonproduced assets </t>
  </si>
  <si>
    <t xml:space="preserve">Stocks -Financial assets [621+622+623] </t>
  </si>
  <si>
    <t xml:space="preserve">Stocks -Financial assets : Currency and deposits [6212+6222] </t>
  </si>
  <si>
    <t xml:space="preserve">Stocks -Financial assets : Securities other than shares [6213+6223] </t>
  </si>
  <si>
    <t xml:space="preserve">Stocks -Financial assets : Loans [6214+6224] </t>
  </si>
  <si>
    <t xml:space="preserve">Stocks -Financial assets : Shares and other equity [6215+6225] </t>
  </si>
  <si>
    <t xml:space="preserve">Stocks -Financial assets : Insurance technical reserves [6216+6226] </t>
  </si>
  <si>
    <t xml:space="preserve">Stocks -Financial assets : Financial derivatives [6217+6227] </t>
  </si>
  <si>
    <t xml:space="preserve">Stocks -Financial assets : Other accounts receivable [6218+6228] </t>
  </si>
  <si>
    <t>Stocks -Financial assets : Domestic [6212 + 6213 + 6214 + 6215 + 6216 + 6217 + 6218]</t>
  </si>
  <si>
    <t xml:space="preserve">Stocks -Financial assets : Domestic - Currency and deposits </t>
  </si>
  <si>
    <t xml:space="preserve">Stocks -Financial assets : Domestic - Securities other than shares </t>
  </si>
  <si>
    <t xml:space="preserve">Stocks -Financial assets : Domestic - Loans </t>
  </si>
  <si>
    <t xml:space="preserve">Stocks -Financial assets : Domestic - Shares and other equity </t>
  </si>
  <si>
    <t xml:space="preserve">Stocks -Financial assets : Domestic - Insurance technical reserves </t>
  </si>
  <si>
    <t xml:space="preserve">Stocks -Financial assets : Domestic - Financial derivatives </t>
  </si>
  <si>
    <t xml:space="preserve">Stocks -Financial assets : Domestic - Other accounts receivable </t>
  </si>
  <si>
    <t>Stocks -Financial assets : Foreign  [6222 + 6223 + 6224 + 6225 + 6226 + 6227 + 6228]</t>
  </si>
  <si>
    <t xml:space="preserve">Stocks -Financial assets : Foreign  - Currency and deposits </t>
  </si>
  <si>
    <t xml:space="preserve">Stocks -Financial assets : Foreign  - Securities other than shares </t>
  </si>
  <si>
    <t xml:space="preserve">Stocks -Financial assets : Foreign  - Loans </t>
  </si>
  <si>
    <t xml:space="preserve">Stocks -Financial assets : Foreign  - Shares and other equity </t>
  </si>
  <si>
    <t xml:space="preserve">Stocks -Financial assets : Foreign  - Insurance technical reserves </t>
  </si>
  <si>
    <t xml:space="preserve">Stocks -Financial assets : Foreign  - Financial derivatives </t>
  </si>
  <si>
    <t xml:space="preserve">Stocks -Financial assets : Foreign  - Other accounts receivable </t>
  </si>
  <si>
    <t xml:space="preserve">Stocks -Financial assets : Monetary gold and SDRs </t>
  </si>
  <si>
    <t xml:space="preserve">Stocks -Liabilities [631+632] </t>
  </si>
  <si>
    <t xml:space="preserve">Stocks -Liabilities : Currency and deposits [6312+6322] </t>
  </si>
  <si>
    <t xml:space="preserve">Stocks -Liabilities : Securities other than shares [6313+6323] </t>
  </si>
  <si>
    <t xml:space="preserve">Stocks -Liabilities : Loans [6314+6324] </t>
  </si>
  <si>
    <t xml:space="preserve">Stocks -Liabilities : Shares and other equity [6315+6325] </t>
  </si>
  <si>
    <t xml:space="preserve">Taxes on international trade and transactions: Exchange taxes </t>
  </si>
  <si>
    <t>6.5</t>
  </si>
  <si>
    <t>Exchange taxes</t>
  </si>
  <si>
    <t>81FZ</t>
  </si>
  <si>
    <t xml:space="preserve">Taxes on international trade and transactions: Other taxes on international trade and transactions </t>
  </si>
  <si>
    <t>6.6</t>
  </si>
  <si>
    <t>Other taxes on international trade &amp; transactions</t>
  </si>
  <si>
    <t>81G</t>
  </si>
  <si>
    <t xml:space="preserve">Other taxes </t>
  </si>
  <si>
    <t>7</t>
  </si>
  <si>
    <t>Other taxes</t>
  </si>
  <si>
    <t>Social contributions [121 + 122]</t>
  </si>
  <si>
    <t>81B + 81MM</t>
  </si>
  <si>
    <t>including contribution to gov employee pension and welfare funds</t>
  </si>
  <si>
    <t>81B</t>
  </si>
  <si>
    <t>Social security contributions [1211 + 1212 + 1213 + 1214]</t>
  </si>
  <si>
    <t>2</t>
  </si>
  <si>
    <t>Social security contributions</t>
  </si>
  <si>
    <t>81BB</t>
  </si>
  <si>
    <t xml:space="preserve">Social security contributions:  Employee contributions </t>
  </si>
  <si>
    <t>2.1</t>
  </si>
  <si>
    <t>Employees</t>
  </si>
  <si>
    <t xml:space="preserve">C22:  Purchases of goods and services </t>
  </si>
  <si>
    <t>A3121</t>
  </si>
  <si>
    <t>A3121: CNW - Transactions - Strategic stocks</t>
  </si>
  <si>
    <t>A3122</t>
  </si>
  <si>
    <t>A3122:  CNW - Transactions - Other Inventories</t>
  </si>
  <si>
    <t>C312.1: CNW - Acquisitions</t>
  </si>
  <si>
    <t>C312.2:  CNW - Disposals</t>
  </si>
  <si>
    <t>Transportation &amp; communication</t>
  </si>
  <si>
    <t xml:space="preserve">Communication </t>
  </si>
  <si>
    <t xml:space="preserve">Environmental protection </t>
  </si>
  <si>
    <t>82F</t>
  </si>
  <si>
    <t xml:space="preserve">Housing and community amenities </t>
  </si>
  <si>
    <t>Housing &amp; community amenities</t>
  </si>
  <si>
    <t>82D</t>
  </si>
  <si>
    <t xml:space="preserve">Health </t>
  </si>
  <si>
    <t>Health</t>
  </si>
  <si>
    <t>82DC</t>
  </si>
  <si>
    <t xml:space="preserve">Outpatient services </t>
  </si>
  <si>
    <t>Clinics, medical &amp; dental practitioners</t>
  </si>
  <si>
    <t>82DB</t>
  </si>
  <si>
    <t xml:space="preserve">Hospital services </t>
  </si>
  <si>
    <t>Hospitals</t>
  </si>
  <si>
    <t xml:space="preserve">Public health services </t>
  </si>
  <si>
    <t>82G</t>
  </si>
  <si>
    <t xml:space="preserve">Recreation, culture and religion </t>
  </si>
  <si>
    <t>Recreation, cultural &amp; religious affairs &amp; services</t>
  </si>
  <si>
    <t>82C</t>
  </si>
  <si>
    <t xml:space="preserve">Education </t>
  </si>
  <si>
    <t>Education</t>
  </si>
  <si>
    <t xml:space="preserve">Pre-primary and primary education </t>
  </si>
  <si>
    <t>82CB</t>
  </si>
  <si>
    <t xml:space="preserve">Secondary education </t>
  </si>
  <si>
    <t>4.1-2</t>
  </si>
  <si>
    <t>Pre-primary, primary, secondary</t>
  </si>
  <si>
    <t>82CF</t>
  </si>
  <si>
    <t xml:space="preserve">Other Flows - Financial assets:  Currency and deposits [5212+5222] </t>
  </si>
  <si>
    <t xml:space="preserve">Other Flows - Financial assets:  Securities other than shares [5213+5223] </t>
  </si>
  <si>
    <t xml:space="preserve">Other Flows - Financial assets:  Loans [5214+5224] </t>
  </si>
  <si>
    <t xml:space="preserve">Other Flows - Financial assets:  Shares and other equity [5215+5225] </t>
  </si>
  <si>
    <t xml:space="preserve">Other Flows - Financial assets:  Insurance technical reserves [5216+5226] </t>
  </si>
  <si>
    <t xml:space="preserve">Other Flows - Financial assets:  Financial derivatives [5217+5227] </t>
  </si>
  <si>
    <t xml:space="preserve">Other Flows - Financial assets:  Other accounts receivable [5218+5228] </t>
  </si>
  <si>
    <t xml:space="preserve">Holding Gains- Financial assets:  Shares and other equity [4215+4225] </t>
  </si>
  <si>
    <t xml:space="preserve">Holding Gains- Financial assets:  Insurance technical reserves [4216+4226] </t>
  </si>
  <si>
    <t xml:space="preserve">Holding Gains- Financial assets:  Financial derivatives [4217+4227] </t>
  </si>
  <si>
    <t xml:space="preserve">Holding Gains- Financial assets:  Other accounts receivable [4218+4228] </t>
  </si>
  <si>
    <t>Holding Gains- Financial assets:  Domestic [4212 + 4213 + 4214 + 4215 + 4216 + 4217 + 4218]</t>
  </si>
  <si>
    <t xml:space="preserve">Volume Changes - Financial assets:  Foreign  - Financial derivatives </t>
  </si>
  <si>
    <t xml:space="preserve">Volume Changes - Financial assets:  Foreign  - Other accounts receivable </t>
  </si>
  <si>
    <t xml:space="preserve">Volume Changes - Financial assets:  Monetary gold and SDRs </t>
  </si>
  <si>
    <t xml:space="preserve">Volume Changes - Liabilities [531+532] </t>
  </si>
  <si>
    <t xml:space="preserve">Volume Changes - Liabilities:  Currency and deposits [5312+5322] </t>
  </si>
  <si>
    <t xml:space="preserve">Volume Changes - Liabilities:  Securities other than shares [5313+5323] </t>
  </si>
  <si>
    <t xml:space="preserve">Transactions - Acquisitions: buildings and structures </t>
  </si>
  <si>
    <t xml:space="preserve">Transactions - Disposals: buildings and structures </t>
  </si>
  <si>
    <t xml:space="preserve">Transactions - CFC: buildings and structures </t>
  </si>
  <si>
    <t>Transactions - Fixed assets:  Machinery and equipment  [3112.1 - 3112.2 - 3112.3]</t>
  </si>
  <si>
    <t xml:space="preserve">Transactions - Acquisitions: machinery and equipment </t>
  </si>
  <si>
    <t>Stocks -Liabilities : Foreign  [6322 + 6323 + 6324 + 6325 + 6326 + 6327 + 6328]</t>
  </si>
  <si>
    <t xml:space="preserve">Stocks -Liabilities : Foreign - Currency and deposits </t>
  </si>
  <si>
    <t xml:space="preserve">Stocks -Liabilities : Foreign - Securities other than shares </t>
  </si>
  <si>
    <t xml:space="preserve">Stocks -Liabilities : Foreign - Loans </t>
  </si>
  <si>
    <t xml:space="preserve">Stocks -Liabilities : Foreign - Shares and other equity </t>
  </si>
  <si>
    <t xml:space="preserve">Stocks -Liabilities : Foreign - Insurance technical reserves </t>
  </si>
  <si>
    <t xml:space="preserve">Stocks -Liabilities : Foreign - Financial derivatives </t>
  </si>
  <si>
    <t xml:space="preserve">Stocks -Liabilities : Foreign - Other accounts payable </t>
  </si>
  <si>
    <t>NET WORTH  [Stocks = 61 + 62 - 63]</t>
  </si>
  <si>
    <t>CHANGE IN NET WORTH: Other Flows [51 + 52 - 53]</t>
  </si>
  <si>
    <t xml:space="preserve">Grants from international organizations: Capital </t>
  </si>
  <si>
    <t>19.2</t>
  </si>
  <si>
    <t>81ZG</t>
  </si>
  <si>
    <t>Grants from other general government units [1331 + 1332]</t>
  </si>
  <si>
    <t>18</t>
  </si>
  <si>
    <t>From other levels of national government</t>
  </si>
  <si>
    <t>81ZH</t>
  </si>
  <si>
    <t xml:space="preserve">Grants from other general government units: Current </t>
  </si>
  <si>
    <t>18.1</t>
  </si>
  <si>
    <t>81ZJ</t>
  </si>
  <si>
    <t xml:space="preserve">Grants from other general government units: Capital </t>
  </si>
  <si>
    <t>18.2</t>
  </si>
  <si>
    <t>81YB</t>
  </si>
  <si>
    <t>V</t>
  </si>
  <si>
    <t xml:space="preserve">Holding Gains- Liabilities :  Domestic  - Securities other than shares </t>
  </si>
  <si>
    <t xml:space="preserve">Holding Gains- Liabilities :  Domestic  - Loans </t>
  </si>
  <si>
    <t xml:space="preserve">Holding Gains- Liabilities :  Domestic  - Shares and other equity </t>
  </si>
  <si>
    <t>83N - 84W</t>
  </si>
  <si>
    <t>GFSM 2001 Descriptors</t>
  </si>
  <si>
    <t>84 - 84W</t>
  </si>
  <si>
    <t>84V</t>
  </si>
  <si>
    <t>1:  REVENUE [11 + 12 + 13 + 14]</t>
  </si>
  <si>
    <t>83 - 84W - 85W</t>
  </si>
  <si>
    <t>GFSY CODES</t>
  </si>
  <si>
    <t>DESCRIPTOR</t>
  </si>
  <si>
    <t xml:space="preserve">Volume Changes - Financial assets:  Currency and deposits [5212+5222] </t>
  </si>
  <si>
    <t xml:space="preserve">Volume Changes - Financial assets:  Securities other than shares [5213+5223] </t>
  </si>
  <si>
    <t xml:space="preserve">Volume Changes - Financial assets:  Loans [5214+5224] </t>
  </si>
  <si>
    <t xml:space="preserve">Volume Changes - Financial assets:  Shares and other equity [5215+5225] </t>
  </si>
  <si>
    <t xml:space="preserve">Volume Changes - Financial assets:  Insurance technical reserves [5216+5226] </t>
  </si>
  <si>
    <t xml:space="preserve">Volume Changes - Financial assets:  Financial derivatives [5217+5227] </t>
  </si>
  <si>
    <t xml:space="preserve">Volume Changes - Financial assets:  Other accounts receivable [5218+5228] </t>
  </si>
  <si>
    <t>Volume Changes - Financial assets:  Domestic  [5212 + 5213 + 5214 + 5215 + 5216+ 5217 + 5218]</t>
  </si>
  <si>
    <t xml:space="preserve">Volume Changes - Financial assets:  Domestic - Currency and deposits </t>
  </si>
  <si>
    <t xml:space="preserve">Volume Changes - Financial assets:  Domestic - Securities other than shares </t>
  </si>
  <si>
    <t xml:space="preserve">Volume Changes - Financial assets:  Domestic - Loans </t>
  </si>
  <si>
    <t xml:space="preserve">Volume Changes - Financial assets:  Domestic - Shares and other equity </t>
  </si>
  <si>
    <t xml:space="preserve">Volume Changes - Financial assets:  Domestic - Insurance technical reserves </t>
  </si>
  <si>
    <t xml:space="preserve">Volume Changes - Financial assets:  Domestic - Financial derivatives </t>
  </si>
  <si>
    <t xml:space="preserve">Volume Changes - Financial assets:  Domestic - Other accounts receivable </t>
  </si>
  <si>
    <t>Volume Changes - Financial assets:  Foreign  [5222 + 5223 + 5224 + 5225 + 5226+ 5227 + 5228]</t>
  </si>
  <si>
    <t xml:space="preserve">Volume Changes - Financial assets:  Foreign  - Currency and deposits </t>
  </si>
  <si>
    <t xml:space="preserve">Volume Changes - Financial assets:  Foreign  - Securities other than shares </t>
  </si>
  <si>
    <t xml:space="preserve">Volume Changes - Financial assets:  Foreign  - Loans </t>
  </si>
  <si>
    <t xml:space="preserve">Volume Changes - Financial assets:  Foreign  - Shares and other equity </t>
  </si>
  <si>
    <t xml:space="preserve">Volume Changes - Financial assets:  Foreign  - Insurance technical reserves </t>
  </si>
  <si>
    <t xml:space="preserve">Volume Changes - Liabilities:  Loans [5314+5324] </t>
  </si>
  <si>
    <t xml:space="preserve">Volume Changes - Liabilities:  Shares and other equity [5315+5325] </t>
  </si>
  <si>
    <t xml:space="preserve">Volume Changes - Liabilities:  Insurance technical reserves [5316+5326] </t>
  </si>
  <si>
    <t>Compensation of employees [211 + 212]</t>
  </si>
  <si>
    <t>82NA + 82NX</t>
  </si>
  <si>
    <t>82NA</t>
  </si>
  <si>
    <t xml:space="preserve">Compensation of employees: Wages and salaries </t>
  </si>
  <si>
    <t>Wages &amp; salaries</t>
  </si>
  <si>
    <t>82NX</t>
  </si>
  <si>
    <t>Compensation of employees: Social contributions [2121 + 2122]</t>
  </si>
  <si>
    <t>Employer contributions</t>
  </si>
  <si>
    <t xml:space="preserve">Compensation of employees: Actual social contributions </t>
  </si>
  <si>
    <t xml:space="preserve">Compensation of employees: Imputed social contributions </t>
  </si>
  <si>
    <t>82NP</t>
  </si>
  <si>
    <t xml:space="preserve">Use of goods and services </t>
  </si>
  <si>
    <t>Other purchases of goods &amp; services</t>
  </si>
  <si>
    <t xml:space="preserve">Consumption of fixed capital </t>
  </si>
  <si>
    <t>82PA</t>
  </si>
  <si>
    <t>Interest [241 + 242 + 243]</t>
  </si>
  <si>
    <t>Interest payments</t>
  </si>
  <si>
    <t xml:space="preserve">Interest : To nonresidents </t>
  </si>
  <si>
    <t xml:space="preserve">To other general government units: Current </t>
  </si>
  <si>
    <t>3.2</t>
  </si>
  <si>
    <t>Current Expenditure:  Transfers to other levels of national government</t>
  </si>
  <si>
    <t>82UB</t>
  </si>
  <si>
    <t xml:space="preserve">To other general government units: Capital </t>
  </si>
  <si>
    <t>7.1.1</t>
  </si>
  <si>
    <t>Capital Expenditure:  To other levels of national government</t>
  </si>
  <si>
    <t>82PT</t>
  </si>
  <si>
    <t>Social benefits [271 + 272 + 273]</t>
  </si>
  <si>
    <t>3.3-4</t>
  </si>
  <si>
    <t>To households &amp; nonprofit institutions</t>
  </si>
  <si>
    <t xml:space="preserve">Social benefits: Social security benefits </t>
  </si>
  <si>
    <t xml:space="preserve">Social benefits: Social assistance benefits </t>
  </si>
  <si>
    <t xml:space="preserve">Social benefits: Employer social benefits </t>
  </si>
  <si>
    <t>Other expense [281 + 282]</t>
  </si>
  <si>
    <t>82UN + 82UQ + 82UP</t>
  </si>
  <si>
    <t xml:space="preserve">Other expense:  Property expense other than interest </t>
  </si>
  <si>
    <t xml:space="preserve">Volume Changes - Liabilities:  Financial derivatives [5317+5327] </t>
  </si>
  <si>
    <t>Volume Changes - Liabilities:  Domestic  [5312 + 5313 + 5314 + 5315 + 5316+ 5317 + 5318]</t>
  </si>
  <si>
    <t xml:space="preserve">Volume Changes - Liabilities:  Domestic - Currency and deposits </t>
  </si>
  <si>
    <t xml:space="preserve">Volume Changes - Liabilities:  Domestic - Securities other than shares </t>
  </si>
  <si>
    <t xml:space="preserve">Tertiary education </t>
  </si>
  <si>
    <t>Tertiary education</t>
  </si>
  <si>
    <t>82E</t>
  </si>
  <si>
    <t xml:space="preserve">Social protection </t>
  </si>
  <si>
    <t>Social security &amp; welfare</t>
  </si>
  <si>
    <t xml:space="preserve">Interest : To residents other than general government </t>
  </si>
  <si>
    <t>General government</t>
  </si>
  <si>
    <t>Budgetary central government</t>
  </si>
  <si>
    <t>Extra- budgetary units</t>
  </si>
  <si>
    <t>82VC - 81MC</t>
  </si>
  <si>
    <t xml:space="preserve">Interest : To other general government units </t>
  </si>
  <si>
    <t>82PK</t>
  </si>
  <si>
    <t>Subsidies [251 + 252]</t>
  </si>
  <si>
    <t>3.1</t>
  </si>
  <si>
    <t>Subsidies</t>
  </si>
  <si>
    <t xml:space="preserve">Subsidies: To public corporations </t>
  </si>
  <si>
    <t xml:space="preserve">Subsidies: To private enterprises </t>
  </si>
  <si>
    <t>Grants [262 + 262 + 263]</t>
  </si>
  <si>
    <t>82PP + 82UM + 82PM + 82UB</t>
  </si>
  <si>
    <t>To foreign governments [2611 + 2612]</t>
  </si>
  <si>
    <t>82PP + 82UM</t>
  </si>
  <si>
    <t>82PP</t>
  </si>
  <si>
    <t xml:space="preserve">To foreign governments :  Current </t>
  </si>
  <si>
    <t>3.5</t>
  </si>
  <si>
    <t>Current Expenditure:Abroad</t>
  </si>
  <si>
    <t>82UM</t>
  </si>
  <si>
    <t xml:space="preserve">To foreign governments :  Capital </t>
  </si>
  <si>
    <t>7.2</t>
  </si>
  <si>
    <t>Capital Expenditure: Abroad</t>
  </si>
  <si>
    <t>To international organizations  [2621 + 2622]</t>
  </si>
  <si>
    <t xml:space="preserve">To international organizations : Current </t>
  </si>
  <si>
    <t xml:space="preserve">To international organizations : Capital </t>
  </si>
  <si>
    <t>To other general government units [2631 + 2632]</t>
  </si>
  <si>
    <t>82PM + 82UB</t>
  </si>
  <si>
    <t>82PM</t>
  </si>
  <si>
    <t xml:space="preserve">Transactions - Net acquisition of financial assets :  Domestic - Shares and other equity </t>
  </si>
  <si>
    <t>Other revenue [141 + 142 + 143 + 144 + 145]</t>
  </si>
  <si>
    <t>Nontax revenue</t>
  </si>
  <si>
    <t>81L</t>
  </si>
  <si>
    <t>Other revenue: Property income [1411 + 1412 + 1413 + 1414 + 1415]</t>
  </si>
  <si>
    <t>8</t>
  </si>
  <si>
    <t>Entrepreneurial &amp; property income</t>
  </si>
  <si>
    <t xml:space="preserve">Other revenue: Property income: Interest </t>
  </si>
  <si>
    <t xml:space="preserve">Other revenue: Property income: Dividends </t>
  </si>
  <si>
    <t xml:space="preserve">Other revenue: Property income: Withdrawals from income of quasi-corporations </t>
  </si>
  <si>
    <t xml:space="preserve">Other revenue: Property income: Property income attrib to insurance policyholders </t>
  </si>
  <si>
    <t xml:space="preserve">Other revenue: Property income: Rent </t>
  </si>
  <si>
    <t>81JA</t>
  </si>
  <si>
    <t>Other revenue: Sales of goods and services [1421 + 1422 + 1423 + 1424]</t>
  </si>
  <si>
    <t>9</t>
  </si>
  <si>
    <t>Administrative fees &amp; charges, nonindustrial and incidental sales</t>
  </si>
  <si>
    <t xml:space="preserve">Other revenue: Sales of goods and services: Sales of market establishments </t>
  </si>
  <si>
    <t>Other revenue: Voluntary transfers other than grants [1441 + 1442]</t>
  </si>
  <si>
    <t>16</t>
  </si>
  <si>
    <t>Capital transfers from nongovernmental sources</t>
  </si>
  <si>
    <t xml:space="preserve">Other revenue: Voluntary transfers other than grants:  Current </t>
  </si>
  <si>
    <t xml:space="preserve">Other revenue: Voluntary transfers other than grants : Capital </t>
  </si>
  <si>
    <t>81X</t>
  </si>
  <si>
    <t xml:space="preserve">Other revenue: Miscellaneous and unidentified revenue </t>
  </si>
  <si>
    <t>12</t>
  </si>
  <si>
    <t>Other nontax revenue</t>
  </si>
  <si>
    <t>EXPENSE [21 + 22 + 23 + 24 + 25 + 26 + 27 + 28]</t>
  </si>
  <si>
    <t>82R + 82U</t>
  </si>
  <si>
    <t>total current expenditure including capital transfers</t>
  </si>
  <si>
    <t xml:space="preserve">Stocks -Liabilities : Insurance technical reserves [6316+6326] </t>
  </si>
  <si>
    <t xml:space="preserve">Stocks -Liabilities : Financial derivatives [6317+6327] </t>
  </si>
  <si>
    <t>Stocks -Liabilities : Domestic [6312 + 6313 + 6314 + 6315 + 6316 + 6317 + 6318]</t>
  </si>
  <si>
    <t xml:space="preserve">Stocks -Liabilities : Domestic - Currency and deposits </t>
  </si>
  <si>
    <t xml:space="preserve">Stocks -Liabilities : Domestic - Securities other than shares </t>
  </si>
  <si>
    <t xml:space="preserve">Stocks -Liabilities : Domestic - Loans </t>
  </si>
  <si>
    <t xml:space="preserve">Stocks -Liabilities : Domestic - Shares and other equity </t>
  </si>
  <si>
    <t xml:space="preserve">Stocks -Liabilities : Domestic - Insurance technical reserves </t>
  </si>
  <si>
    <t xml:space="preserve">Stocks -Liabilities : Domestic - Financial derivatives </t>
  </si>
  <si>
    <t xml:space="preserve">Stocks -Liabilities : Domestic - Other accounts payable </t>
  </si>
  <si>
    <t>Dibër</t>
  </si>
  <si>
    <t>Durrës</t>
  </si>
  <si>
    <t>Kukës</t>
  </si>
  <si>
    <t>Lezhë</t>
  </si>
  <si>
    <t>Shkodër</t>
  </si>
  <si>
    <t>Elbasan</t>
  </si>
  <si>
    <t>Tiranë</t>
  </si>
  <si>
    <t>Berat</t>
  </si>
  <si>
    <t>Fier</t>
  </si>
  <si>
    <t>Gjirokastër</t>
  </si>
  <si>
    <t>Korçë</t>
  </si>
  <si>
    <t>Vlorë</t>
  </si>
  <si>
    <t>AL</t>
  </si>
  <si>
    <t>AL01</t>
  </si>
  <si>
    <t>AL011</t>
  </si>
  <si>
    <t>AL012</t>
  </si>
  <si>
    <t>AL013</t>
  </si>
  <si>
    <t>AL014</t>
  </si>
  <si>
    <t>AL015</t>
  </si>
  <si>
    <t>AL02</t>
  </si>
  <si>
    <t>AL021</t>
  </si>
  <si>
    <t>AL022</t>
  </si>
  <si>
    <t>AL03</t>
  </si>
  <si>
    <t>AL031</t>
  </si>
  <si>
    <t>AL032</t>
  </si>
  <si>
    <t>AL033</t>
  </si>
  <si>
    <t>AL034</t>
  </si>
  <si>
    <t>AL035</t>
  </si>
  <si>
    <t xml:space="preserve">Table B.2. Gross Domestic Product in current prices </t>
  </si>
  <si>
    <t>Regional Levels</t>
  </si>
  <si>
    <t>Table B.3. Gross Domestic Product at prices of previous year</t>
  </si>
  <si>
    <t>Table B.4. Gross Domestic Product in Euro</t>
  </si>
  <si>
    <t>Table B.6. Growth rate of GDP</t>
  </si>
  <si>
    <t>Construction</t>
  </si>
  <si>
    <t>Information and communication</t>
  </si>
  <si>
    <t>Financial and insurance activities</t>
  </si>
  <si>
    <t>Real estate activities</t>
  </si>
  <si>
    <t>Indicators in region</t>
  </si>
  <si>
    <t>Measuring Units</t>
  </si>
  <si>
    <t>Gross Value Added</t>
  </si>
  <si>
    <t>A</t>
  </si>
  <si>
    <t>Agriculture, hunting and forestry; Fishing</t>
  </si>
  <si>
    <t>%</t>
  </si>
  <si>
    <t>B+C+D+E</t>
  </si>
  <si>
    <t>Industry</t>
  </si>
  <si>
    <t>F</t>
  </si>
  <si>
    <t>G+H+I</t>
  </si>
  <si>
    <t>Wholesale and retail trade, repair of motor vehicles and household goods, hotels and rest.</t>
  </si>
  <si>
    <t>J</t>
  </si>
  <si>
    <t>Communications</t>
  </si>
  <si>
    <t>K</t>
  </si>
  <si>
    <t>L</t>
  </si>
  <si>
    <t>M+N</t>
  </si>
  <si>
    <t xml:space="preserve">Proffesional activities, science, technical, administrative and other services supporting </t>
  </si>
  <si>
    <t>O+P+Q</t>
  </si>
  <si>
    <t>Public administration activities, protection, education, health and social security</t>
  </si>
  <si>
    <t>R+S+T+U</t>
  </si>
  <si>
    <t>Other services</t>
  </si>
  <si>
    <t>Gross Domestic Product, in current prices</t>
  </si>
  <si>
    <t>Mill. Euro</t>
  </si>
  <si>
    <t>PPS</t>
  </si>
  <si>
    <t>GDP, in basic price</t>
  </si>
  <si>
    <t>Growth Rate of Regional GDP</t>
  </si>
  <si>
    <t>GDP per capita</t>
  </si>
  <si>
    <t>Euro</t>
  </si>
  <si>
    <t>GDP per capita, AL = 100</t>
  </si>
  <si>
    <t>Table B.5.</t>
  </si>
  <si>
    <t>Table B.1.</t>
  </si>
  <si>
    <t>Table B.2.</t>
  </si>
  <si>
    <t>Table B.3.</t>
  </si>
  <si>
    <t>Table B.4.</t>
  </si>
  <si>
    <t>Table B.6.</t>
  </si>
  <si>
    <t>Table B.7.</t>
  </si>
  <si>
    <t>Table B.8.</t>
  </si>
  <si>
    <t>Table B.9.</t>
  </si>
  <si>
    <t>Table B.10.</t>
  </si>
  <si>
    <t>Table B.11.</t>
  </si>
  <si>
    <t>Table B.12.</t>
  </si>
  <si>
    <t>Table B.13.</t>
  </si>
  <si>
    <t>Table B.14.</t>
  </si>
  <si>
    <t>Table B.15.</t>
  </si>
  <si>
    <t>Table B.16.</t>
  </si>
  <si>
    <t>Table B.17.</t>
  </si>
  <si>
    <t>Table B.18.</t>
  </si>
  <si>
    <t>Table B.19.</t>
  </si>
  <si>
    <t>Table B.20.</t>
  </si>
  <si>
    <t>Table B.21.</t>
  </si>
  <si>
    <t>Table B.22.</t>
  </si>
  <si>
    <t>Table B.23.</t>
  </si>
  <si>
    <t>Table B.24.</t>
  </si>
  <si>
    <t>Table B.25.</t>
  </si>
  <si>
    <t>Table B.26.</t>
  </si>
  <si>
    <t>Table B.27.</t>
  </si>
  <si>
    <t>Table B.28.</t>
  </si>
  <si>
    <t>Table B.29.</t>
  </si>
  <si>
    <t xml:space="preserve">Tabela B.3.Produkti i Brendshëm Bruto me çmimet e vitit të mëparshëm </t>
  </si>
  <si>
    <t xml:space="preserve">Tabela B.4.Produkti i Brendshëm Bruto në Euro </t>
  </si>
  <si>
    <t>Tabela B.6. Rritja Reale e Produktit të Brendshëm Bruto</t>
  </si>
  <si>
    <t xml:space="preserve">Kodi </t>
  </si>
  <si>
    <t>Nivelet Statistikore</t>
  </si>
  <si>
    <t>Indikatorë Rajonal</t>
  </si>
  <si>
    <t>Njësia Matëse</t>
  </si>
  <si>
    <t>Vlera e Shtuar Bruto</t>
  </si>
  <si>
    <t>Bujqësia, gjuetia dhe pyjet;Peshkimi</t>
  </si>
  <si>
    <t>Industria</t>
  </si>
  <si>
    <t>Ndërtim</t>
  </si>
  <si>
    <t>Tregtia me shumicë dhe pakicë, transporti dhe magazinimi, Hoteleria dhe aktivitetet e shërbimit ushqimor</t>
  </si>
  <si>
    <t>Komunikacioni</t>
  </si>
  <si>
    <t>Aktivitete financiare dhe të siguracionit</t>
  </si>
  <si>
    <t>Aktivitete të Real estate</t>
  </si>
  <si>
    <t>Aktivitete profesionale, shkencore, teknike, administrative dhe shërbime mbështetëse</t>
  </si>
  <si>
    <t>Aktivitete të Administratës Publike, mbrojtjes, arsimit, shëndëtsisë dhe punë sociale</t>
  </si>
  <si>
    <t>Shërbime të tjera</t>
  </si>
  <si>
    <t>PBB, AL = 100</t>
  </si>
  <si>
    <t>PBB, me çmimet e vitit të mëparshëm</t>
  </si>
  <si>
    <t xml:space="preserve">Rritja Ekonomike e PBB-së </t>
  </si>
  <si>
    <t>PBB për frymë</t>
  </si>
  <si>
    <t>PBB për frymë, AL = 100</t>
  </si>
  <si>
    <t>Mln. Euro</t>
  </si>
  <si>
    <t>Ndërtimi</t>
  </si>
  <si>
    <t>Informacioni dhe komunikacioni</t>
  </si>
  <si>
    <t>Aktivitetet financiare dhe të sigurimit</t>
  </si>
  <si>
    <t>Aktivitete të pasurive të paluajtshme</t>
  </si>
  <si>
    <t>ALL</t>
  </si>
  <si>
    <t>Mill. ALL</t>
  </si>
  <si>
    <t>Statistical Regions level    2 / 3</t>
  </si>
  <si>
    <t>GDP Current price</t>
  </si>
  <si>
    <t>(%)</t>
  </si>
  <si>
    <t>Korçe</t>
  </si>
  <si>
    <t>Table A.1.</t>
  </si>
  <si>
    <t>GDP, AL = 100</t>
  </si>
  <si>
    <t>Produkti i Brendshëm Bruto me çmime korrente</t>
  </si>
  <si>
    <t>Mln. ALL</t>
  </si>
  <si>
    <t>Mln.ALL</t>
  </si>
  <si>
    <t>Në% / In %</t>
  </si>
  <si>
    <t>Në % / In %</t>
  </si>
  <si>
    <t>Republika e Shqipërisë / The Republic of Albania</t>
  </si>
  <si>
    <t>Veri / North</t>
  </si>
  <si>
    <t>Qendër / Center</t>
  </si>
  <si>
    <t>Jug / South</t>
  </si>
  <si>
    <t xml:space="preserve">Kodi / Code </t>
  </si>
  <si>
    <t>Nivelet Statistikore / Regional Levels</t>
  </si>
  <si>
    <t xml:space="preserve">Veri / North  </t>
  </si>
  <si>
    <t>Jug / South </t>
  </si>
  <si>
    <t>Rajonet Statistikore nivel 2 / 3</t>
  </si>
  <si>
    <t>PBB çmime korente</t>
  </si>
  <si>
    <t>Struktura ndaj PBB-së</t>
  </si>
  <si>
    <t>Kontributi ndaj rritjes Reale</t>
  </si>
  <si>
    <t>(Euro)</t>
  </si>
  <si>
    <t>(USD)</t>
  </si>
  <si>
    <t xml:space="preserve">GDP per Capita </t>
  </si>
  <si>
    <t>GDP per Capita</t>
  </si>
  <si>
    <t>(AL = 100)</t>
  </si>
  <si>
    <t>Struktura e indeksit për frymë</t>
  </si>
  <si>
    <t>GDP per Capita index</t>
  </si>
  <si>
    <t>Share of AL</t>
  </si>
  <si>
    <t>Contribution to total Growth</t>
  </si>
  <si>
    <t>Në PPS / In PPS</t>
  </si>
  <si>
    <t>Në Euro / In Euro</t>
  </si>
  <si>
    <t>Banorë / Inhabitant</t>
  </si>
  <si>
    <t xml:space="preserve">Jug / South </t>
  </si>
  <si>
    <t>Qebdër / Center</t>
  </si>
  <si>
    <t>Permbajtja Content</t>
  </si>
  <si>
    <t>(000/ALL)</t>
  </si>
  <si>
    <t>(000/Lekë)</t>
  </si>
  <si>
    <t xml:space="preserve"> (mln. Lekë)</t>
  </si>
  <si>
    <t>(mln. Euro)</t>
  </si>
  <si>
    <t>(mln. USD)</t>
  </si>
  <si>
    <t xml:space="preserve"> (mlln. ALL)</t>
  </si>
  <si>
    <t>(mlln. Euro)</t>
  </si>
  <si>
    <t>Në mln. Lekë / In mill. ALL</t>
  </si>
  <si>
    <t>Tabela B.2. Produkti i Brendshëm Bruto në çmime korente</t>
  </si>
  <si>
    <t>Në mln. Euro / In mill. Euro</t>
  </si>
  <si>
    <t>Në Lekë / In ALL</t>
  </si>
  <si>
    <t>Bujqësia, pyjet dhe peshkimi</t>
  </si>
  <si>
    <t>Arte, argëtim;
çlodhje etj</t>
  </si>
  <si>
    <t>Agriculture, Forestry and Fishing</t>
  </si>
  <si>
    <t>Mining and Quarrying, Manufacturing, Electricity and Water Supply</t>
  </si>
  <si>
    <t>Wholesale, Retail Trade, Transportation</t>
  </si>
  <si>
    <t>Financial activities; Insurance activities</t>
  </si>
  <si>
    <t xml:space="preserve">Real Estate Activities </t>
  </si>
  <si>
    <t>Professional, Scientific and Technical Activities</t>
  </si>
  <si>
    <t>Public Administration; Education; Health and Social Work Activities</t>
  </si>
  <si>
    <t>Arts, entertainment and recreation</t>
  </si>
  <si>
    <t>GVA in current prices</t>
  </si>
  <si>
    <t>Industria  nxjerrëse;  Përpunuese;Energjia; Ujë</t>
  </si>
  <si>
    <t>Tregtia; Transport;
Hotele</t>
  </si>
  <si>
    <t>Aktivitete shkencore, 
profesionale dhe teknike;</t>
  </si>
  <si>
    <t>Adm. Publike;
Arsimi; Shëndetësia etj</t>
  </si>
  <si>
    <t>(mlln. USD)</t>
  </si>
  <si>
    <t>Në  mln. PPS / In mill. PPS</t>
  </si>
  <si>
    <t xml:space="preserve">Tabela B.1.Vlera e Shtuar Bruto sipas Rajoneve Statistikore nivel 1, 2 dhe 3 </t>
  </si>
  <si>
    <t>Table B.1.Gross Value Added by Statistical Regions level 1, 2 and 3</t>
  </si>
  <si>
    <t>PBB për frymë në PPS, EU27 = 100</t>
  </si>
  <si>
    <t>GDP per capita in PPS, EU27 = 100</t>
  </si>
  <si>
    <t>Mln. PPS</t>
  </si>
  <si>
    <t>Mill. PPS</t>
  </si>
  <si>
    <t>VSHB me çmime korente</t>
  </si>
  <si>
    <t>Table B.30.</t>
  </si>
  <si>
    <t>Table B.31.</t>
  </si>
  <si>
    <t>Tabela B.7. Rritja nominale e Produktit të Brendshëm Bruto</t>
  </si>
  <si>
    <t>Table B.7. Nominal growth rate of GDP</t>
  </si>
  <si>
    <t>Tabela B.8. Kontributi ndaj rritjes Reale</t>
  </si>
  <si>
    <t>Table B.8. Contribution to Real Growth</t>
  </si>
  <si>
    <t>Tabela B.9. Popullsia mesatare në Shqipëri</t>
  </si>
  <si>
    <t>Table B.9. Average Population in Albania</t>
  </si>
  <si>
    <t xml:space="preserve">Tabela B.10. Produkti i Brendshëm Bruto për frymë, në Lekë </t>
  </si>
  <si>
    <t>Table B.10. Gross Domestic Product per Capita, in ALL</t>
  </si>
  <si>
    <t xml:space="preserve">Tabela B.11. Produkti i Brendshëm Bruto për frymë, në Euro </t>
  </si>
  <si>
    <t>Table B.11. Gross Domestic Product per Capita, in Euro</t>
  </si>
  <si>
    <t>Tabela B.13. Produkti i Brendshëm Bruto për frymë, AL=100</t>
  </si>
  <si>
    <t>Table B.13. Gross Domestic Product per Capita, AL=100</t>
  </si>
  <si>
    <t>Tabela B.14. Produkti i Brendshëm Bruto për frymë, EU27=100</t>
  </si>
  <si>
    <t>Table B.14. Gross Domestic Product per Capita, EU27=100</t>
  </si>
  <si>
    <t>Tabela B.15. Rritja reale e PBB-së për frymë</t>
  </si>
  <si>
    <t>Table B.15. Growth rate of GDP per capita</t>
  </si>
  <si>
    <t>Tabela B.16. Rritja nominale e Produktit të Brendshëm Bruto për frymë</t>
  </si>
  <si>
    <t>Table B.16. Nominal growth rate of GDP per capita</t>
  </si>
  <si>
    <t>Tabela B.19. Rajoni Statistikor Veri</t>
  </si>
  <si>
    <t>Table B.19. Statistical Region North</t>
  </si>
  <si>
    <t>Tabela B.20. Rajoni Statistikor Qendër</t>
  </si>
  <si>
    <t>Table B.20. Statistical Region Center</t>
  </si>
  <si>
    <t>Tabela B.21. Rajoni Statistikor Jug</t>
  </si>
  <si>
    <t>Table B.21. Statistical Region South</t>
  </si>
  <si>
    <t>Tabela B.22. Qarku Dibër</t>
  </si>
  <si>
    <t>Table B.22. Prefecture Dibër</t>
  </si>
  <si>
    <t>Tabela B.23. Qarku Durrës</t>
  </si>
  <si>
    <t>Table B.23. Prefecture Durrës</t>
  </si>
  <si>
    <t>Tabela B.24. Qarku Kukës</t>
  </si>
  <si>
    <t>Table B.24. Prefecture Kukës</t>
  </si>
  <si>
    <t>Tabela B.25. Qarku Lezhë</t>
  </si>
  <si>
    <t>Table B.25. Prefecture Lezhë</t>
  </si>
  <si>
    <t>Tabela B.26. Qarku Shkodër</t>
  </si>
  <si>
    <t>Table B.26. Prefecture Shkodër</t>
  </si>
  <si>
    <t>Tabela B.27. Qarku Elbasan</t>
  </si>
  <si>
    <t>Table B.27. Prefecture Elbasan</t>
  </si>
  <si>
    <t>Tabela B.28. Qarku Tiranë</t>
  </si>
  <si>
    <t>Table B.28. Prefecture Tiranë</t>
  </si>
  <si>
    <t>Tabela B.29. Qarku Berat</t>
  </si>
  <si>
    <t>Table B.29. Prefecture Berat</t>
  </si>
  <si>
    <t>Tabela B.30. Qarku Fier</t>
  </si>
  <si>
    <t>Table B.30. Prefecture Fier</t>
  </si>
  <si>
    <t>Tabela B.31. Qarku Gjirokastër</t>
  </si>
  <si>
    <t>Table B.31. Prefecture Gjirokastër</t>
  </si>
  <si>
    <t>Tabela B.32. Qarku Korçë</t>
  </si>
  <si>
    <t>Table B.32. Prefecture Korçë</t>
  </si>
  <si>
    <t>Tabela B.33. Qarku Vlorë</t>
  </si>
  <si>
    <t>Table B.33. Prefecture Vlorë</t>
  </si>
  <si>
    <t>Table B.32.</t>
  </si>
  <si>
    <t>Table B.33.</t>
  </si>
  <si>
    <t>Tabela B.5. Produkti i Brendshëm Bruto në PPS (EU_27)</t>
  </si>
  <si>
    <t>Table B.5. Gross Domestic Product in PPS (EU_27)</t>
  </si>
  <si>
    <t>Tabela B.12. Produkti i Brendshëm Bruto për frymë, në PPS (EU_27)</t>
  </si>
  <si>
    <t>Table B.12. Gross Domestic Product per Capita, in PPS (EU_27)</t>
  </si>
  <si>
    <t>2016 - 2020</t>
  </si>
  <si>
    <t>Tabela A.1. PBB me çmime korente, per frymë për vitin 2021* sipas Rajoneve Statistikore Nivel 2/3</t>
  </si>
  <si>
    <t xml:space="preserve">Table A.1. GDP at current prices, per capita for year 2021* by Statistical Regions Level 2/3 </t>
  </si>
  <si>
    <t>*Vlerësimet për vitin 2021 bazohen në të dhëna gjysmë-finale</t>
  </si>
  <si>
    <t>*Evaluation for the year 2021 are based on semi-final estimation of GDP</t>
  </si>
  <si>
    <t>2021*</t>
  </si>
  <si>
    <t>Tabela B.17. Struktura e VSHB-së sipas rajoneve statistikore dhe degëve të ekonomisë (Dega=100 %), viti 2021*</t>
  </si>
  <si>
    <t>Table B.17. Structure of GVA by Statistical Regions and by industries (Branch = 100 %), year 2021*</t>
  </si>
  <si>
    <t>Tabela B.18. Struktura e VSHB-së sipas rajoneve statistikore dhe degëve të ekonomisë dhe (Rajon=100 %), viti 2021*</t>
  </si>
  <si>
    <t>Table B.18. Structure of GVA by Statistical Regions and by industries (Region=100 %), year 2021*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</si>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</sst>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\ _L_e_k_ë_-;\-* #,##0\ _L_e_k_ë_-;_-* &quot;-&quot;\ _L_e_k_ë_-;_-@_-"/>
    <numFmt numFmtId="164" formatCode="_(* #,##0.00_);_(* \(#,##0.00\);_(* &quot;-&quot;??_);_(@_)"/>
    <numFmt numFmtId="165" formatCode="#,##0.0"/>
    <numFmt numFmtId="166" formatCode="0.0"/>
    <numFmt numFmtId="167" formatCode="0_)"/>
    <numFmt numFmtId="168" formatCode="0.00_)"/>
    <numFmt numFmtId="169" formatCode="_(* #,##0.0_);_(* \(#,##0.0\);_(* &quot;-&quot;??_);_(@_)"/>
    <numFmt numFmtId="170" formatCode="_-* #,##0_L_e_k_-;\-* #,##0_L_e_k_-;_-* &quot;-&quot;??_L_e_k_-;_-@_-"/>
    <numFmt numFmtId="171" formatCode="_(* #,##0_);_(* \(#,##0\);_(* &quot;-&quot;??_);_(@_)"/>
    <numFmt numFmtId="172" formatCode="_-* #,##0.0\ _L_e_k_ë_-;\-* #,##0.0\ _L_e_k_ë_-;_-* &quot;-&quot;\ _L_e_k_ë_-;_-@_-"/>
    <numFmt numFmtId="173" formatCode="#,##0.000"/>
    <numFmt numFmtId="174" formatCode="#,##0.0000"/>
  </numFmts>
  <fonts count="69">
    <font>
      <sz val="10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color indexed="60"/>
      <name val="Arial"/>
      <family val="2"/>
    </font>
    <font>
      <b/>
      <i/>
      <sz val="7.5"/>
      <color indexed="60"/>
      <name val="Arial"/>
      <family val="2"/>
    </font>
    <font>
      <i/>
      <sz val="7.5"/>
      <color indexed="60"/>
      <name val="Arial"/>
      <family val="2"/>
    </font>
    <font>
      <sz val="7.5"/>
      <color indexed="6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indexed="60"/>
      <name val="Arial"/>
      <family val="2"/>
    </font>
    <font>
      <i/>
      <sz val="11"/>
      <color indexed="60"/>
      <name val="Arial"/>
      <family val="2"/>
    </font>
    <font>
      <sz val="10"/>
      <name val="Courier"/>
      <family val="3"/>
    </font>
    <font>
      <sz val="10"/>
      <name val="Times New Roman CE"/>
      <charset val="238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9"/>
      <name val="Times New Roman"/>
      <family val="1"/>
    </font>
    <font>
      <b/>
      <sz val="8"/>
      <color indexed="8"/>
      <name val="Times New Roman"/>
      <family val="1"/>
      <charset val="238"/>
    </font>
    <font>
      <sz val="8.5"/>
      <color indexed="8"/>
      <name val="Times New Roman"/>
      <family val="1"/>
    </font>
    <font>
      <sz val="8"/>
      <color indexed="8"/>
      <name val="Times New Roman"/>
      <family val="1"/>
    </font>
    <font>
      <i/>
      <sz val="11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u/>
      <sz val="10"/>
      <color indexed="12"/>
      <name val="Times New Roman"/>
      <family val="1"/>
    </font>
    <font>
      <i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0"/>
      <name val="Times New Roman"/>
      <family val="1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0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10"/>
      <name val="MetaNormalLF-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</font>
    <font>
      <b/>
      <sz val="10"/>
      <color rgb="FF7F7F7F"/>
      <name val="Arial Black"/>
      <family val="2"/>
      <charset val="238"/>
    </font>
    <font>
      <b/>
      <sz val="7"/>
      <color rgb="FFFFFFFF"/>
      <name val="Arial"/>
      <family val="2"/>
      <charset val="238"/>
    </font>
    <font>
      <b/>
      <i/>
      <sz val="10"/>
      <name val="Times New Roman"/>
      <family val="1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b/>
      <i/>
      <sz val="8"/>
      <name val="Times New Roman"/>
      <family val="1"/>
      <charset val="238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8" fontId="21" fillId="0" borderId="0"/>
    <xf numFmtId="0" fontId="22" fillId="0" borderId="0"/>
    <xf numFmtId="0" fontId="6" fillId="0" borderId="0"/>
    <xf numFmtId="41" fontId="66" fillId="0" borderId="0" applyFont="0" applyFill="0" applyBorder="0" applyAlignment="0" applyProtection="0"/>
  </cellStyleXfs>
  <cellXfs count="542">
    <xf numFmtId="0" fontId="0" fillId="0" borderId="0" xfId="0"/>
    <xf numFmtId="0" fontId="5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/>
    </xf>
    <xf numFmtId="0" fontId="3" fillId="0" borderId="4" xfId="0" applyFont="1" applyBorder="1" applyAlignment="1"/>
    <xf numFmtId="0" fontId="3" fillId="0" borderId="1" xfId="0" applyFont="1" applyBorder="1" applyAlignment="1"/>
    <xf numFmtId="0" fontId="0" fillId="0" borderId="5" xfId="0" applyBorder="1" applyAlignment="1"/>
    <xf numFmtId="0" fontId="0" fillId="0" borderId="10" xfId="0" applyBorder="1" applyAlignment="1"/>
    <xf numFmtId="0" fontId="18" fillId="3" borderId="11" xfId="0" applyFont="1" applyFill="1" applyBorder="1" applyAlignment="1" applyProtection="1">
      <alignment horizontal="left"/>
    </xf>
    <xf numFmtId="0" fontId="18" fillId="3" borderId="2" xfId="0" applyFont="1" applyFill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0" fillId="0" borderId="12" xfId="0" applyBorder="1"/>
    <xf numFmtId="0" fontId="18" fillId="3" borderId="10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0" fillId="0" borderId="13" xfId="0" applyBorder="1"/>
    <xf numFmtId="0" fontId="18" fillId="0" borderId="1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7" fillId="0" borderId="1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17" fillId="4" borderId="10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8" fillId="0" borderId="14" xfId="0" applyFont="1" applyBorder="1" applyAlignment="1" applyProtection="1">
      <alignment horizontal="left"/>
    </xf>
    <xf numFmtId="0" fontId="18" fillId="0" borderId="3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17" fillId="4" borderId="14" xfId="0" applyFont="1" applyFill="1" applyBorder="1" applyAlignment="1" applyProtection="1">
      <alignment horizontal="left"/>
    </xf>
    <xf numFmtId="0" fontId="17" fillId="4" borderId="3" xfId="0" applyFont="1" applyFill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17" fillId="0" borderId="14" xfId="0" applyFont="1" applyBorder="1" applyAlignment="1" applyProtection="1">
      <alignment horizontal="left"/>
    </xf>
    <xf numFmtId="0" fontId="17" fillId="0" borderId="3" xfId="0" applyFont="1" applyBorder="1" applyAlignment="1" applyProtection="1">
      <alignment horizontal="left"/>
    </xf>
    <xf numFmtId="0" fontId="17" fillId="5" borderId="10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8" fillId="0" borderId="16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18" fillId="3" borderId="11" xfId="0" applyFont="1" applyFill="1" applyBorder="1" applyAlignment="1" applyProtection="1"/>
    <xf numFmtId="0" fontId="18" fillId="3" borderId="2" xfId="0" applyFont="1" applyFill="1" applyBorder="1" applyAlignment="1" applyProtection="1"/>
    <xf numFmtId="0" fontId="4" fillId="0" borderId="11" xfId="0" applyFont="1" applyBorder="1" applyAlignment="1" applyProtection="1"/>
    <xf numFmtId="0" fontId="18" fillId="3" borderId="10" xfId="0" applyFont="1" applyFill="1" applyBorder="1" applyAlignment="1" applyProtection="1"/>
    <xf numFmtId="0" fontId="18" fillId="3" borderId="0" xfId="0" applyFont="1" applyFill="1" applyBorder="1" applyAlignment="1" applyProtection="1"/>
    <xf numFmtId="0" fontId="4" fillId="0" borderId="10" xfId="0" applyFont="1" applyBorder="1" applyAlignment="1" applyProtection="1"/>
    <xf numFmtId="0" fontId="18" fillId="0" borderId="10" xfId="0" applyFont="1" applyBorder="1" applyAlignment="1" applyProtection="1"/>
    <xf numFmtId="0" fontId="18" fillId="0" borderId="0" xfId="0" applyFont="1" applyBorder="1" applyAlignment="1" applyProtection="1"/>
    <xf numFmtId="0" fontId="18" fillId="4" borderId="10" xfId="0" applyFont="1" applyFill="1" applyBorder="1" applyAlignment="1" applyProtection="1"/>
    <xf numFmtId="0" fontId="18" fillId="4" borderId="0" xfId="0" applyFont="1" applyFill="1" applyBorder="1" applyAlignment="1" applyProtection="1"/>
    <xf numFmtId="0" fontId="17" fillId="3" borderId="1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18" fillId="4" borderId="11" xfId="0" applyFont="1" applyFill="1" applyBorder="1" applyAlignment="1" applyProtection="1"/>
    <xf numFmtId="0" fontId="18" fillId="4" borderId="2" xfId="0" applyFont="1" applyFill="1" applyBorder="1" applyAlignment="1" applyProtection="1"/>
    <xf numFmtId="0" fontId="18" fillId="3" borderId="14" xfId="0" applyFont="1" applyFill="1" applyBorder="1" applyAlignment="1" applyProtection="1"/>
    <xf numFmtId="0" fontId="18" fillId="3" borderId="3" xfId="0" applyFont="1" applyFill="1" applyBorder="1" applyAlignment="1" applyProtection="1"/>
    <xf numFmtId="0" fontId="4" fillId="0" borderId="14" xfId="0" applyFont="1" applyBorder="1" applyAlignment="1" applyProtection="1"/>
    <xf numFmtId="0" fontId="19" fillId="4" borderId="10" xfId="0" applyFont="1" applyFill="1" applyBorder="1" applyAlignment="1" applyProtection="1">
      <alignment horizontal="left"/>
    </xf>
    <xf numFmtId="0" fontId="19" fillId="4" borderId="0" xfId="0" applyFont="1" applyFill="1" applyBorder="1" applyAlignment="1" applyProtection="1">
      <alignment horizontal="left"/>
    </xf>
    <xf numFmtId="166" fontId="11" fillId="5" borderId="5" xfId="0" applyNumberFormat="1" applyFont="1" applyFill="1" applyBorder="1" applyAlignment="1" applyProtection="1">
      <alignment horizontal="left"/>
    </xf>
    <xf numFmtId="0" fontId="12" fillId="5" borderId="10" xfId="0" applyFont="1" applyFill="1" applyBorder="1" applyAlignment="1" applyProtection="1">
      <alignment horizontal="left"/>
    </xf>
    <xf numFmtId="0" fontId="20" fillId="4" borderId="10" xfId="0" applyFont="1" applyFill="1" applyBorder="1" applyAlignment="1" applyProtection="1">
      <alignment horizontal="left"/>
    </xf>
    <xf numFmtId="0" fontId="20" fillId="4" borderId="0" xfId="0" applyFont="1" applyFill="1" applyBorder="1" applyAlignment="1" applyProtection="1">
      <alignment horizontal="left"/>
    </xf>
    <xf numFmtId="166" fontId="14" fillId="5" borderId="5" xfId="0" applyNumberFormat="1" applyFont="1" applyFill="1" applyBorder="1" applyAlignment="1" applyProtection="1">
      <alignment horizontal="left"/>
    </xf>
    <xf numFmtId="0" fontId="13" fillId="5" borderId="10" xfId="0" applyFont="1" applyFill="1" applyBorder="1" applyAlignment="1" applyProtection="1">
      <alignment horizontal="left"/>
    </xf>
    <xf numFmtId="0" fontId="18" fillId="4" borderId="10" xfId="0" applyFont="1" applyFill="1" applyBorder="1" applyAlignment="1" applyProtection="1">
      <alignment horizontal="left"/>
    </xf>
    <xf numFmtId="0" fontId="18" fillId="4" borderId="0" xfId="0" applyFont="1" applyFill="1" applyBorder="1" applyAlignment="1" applyProtection="1">
      <alignment horizontal="left"/>
    </xf>
    <xf numFmtId="0" fontId="20" fillId="4" borderId="16" xfId="0" applyFont="1" applyFill="1" applyBorder="1" applyAlignment="1" applyProtection="1">
      <alignment horizontal="left"/>
    </xf>
    <xf numFmtId="0" fontId="20" fillId="4" borderId="1" xfId="0" applyFont="1" applyFill="1" applyBorder="1" applyAlignment="1" applyProtection="1">
      <alignment horizontal="left"/>
    </xf>
    <xf numFmtId="166" fontId="14" fillId="5" borderId="4" xfId="0" applyNumberFormat="1" applyFont="1" applyFill="1" applyBorder="1" applyAlignment="1" applyProtection="1">
      <alignment horizontal="left"/>
    </xf>
    <xf numFmtId="0" fontId="13" fillId="5" borderId="16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0" fontId="18" fillId="4" borderId="16" xfId="0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0" fontId="0" fillId="3" borderId="0" xfId="0" applyFill="1"/>
    <xf numFmtId="0" fontId="5" fillId="0" borderId="10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17" fillId="0" borderId="1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8" fillId="0" borderId="14" xfId="0" applyFont="1" applyBorder="1" applyAlignment="1" applyProtection="1"/>
    <xf numFmtId="0" fontId="18" fillId="0" borderId="3" xfId="0" applyFont="1" applyBorder="1" applyAlignment="1" applyProtection="1"/>
    <xf numFmtId="0" fontId="17" fillId="4" borderId="16" xfId="0" applyFont="1" applyFill="1" applyBorder="1" applyAlignment="1" applyProtection="1">
      <alignment horizontal="left"/>
    </xf>
    <xf numFmtId="0" fontId="17" fillId="4" borderId="1" xfId="0" applyFont="1" applyFill="1" applyBorder="1" applyAlignment="1" applyProtection="1">
      <alignment horizontal="left"/>
    </xf>
    <xf numFmtId="0" fontId="18" fillId="0" borderId="11" xfId="0" applyFont="1" applyBorder="1" applyAlignment="1" applyProtection="1">
      <alignment horizontal="left"/>
    </xf>
    <xf numFmtId="0" fontId="18" fillId="0" borderId="2" xfId="0" applyFont="1" applyBorder="1" applyAlignment="1" applyProtection="1">
      <alignment horizontal="left"/>
    </xf>
    <xf numFmtId="167" fontId="10" fillId="0" borderId="13" xfId="5" applyNumberFormat="1" applyFont="1" applyFill="1" applyBorder="1" applyAlignment="1" applyProtection="1">
      <alignment horizontal="left"/>
    </xf>
    <xf numFmtId="168" fontId="10" fillId="0" borderId="13" xfId="5" applyFont="1" applyBorder="1" applyAlignment="1">
      <alignment horizontal="left"/>
    </xf>
    <xf numFmtId="0" fontId="0" fillId="0" borderId="17" xfId="0" applyBorder="1"/>
    <xf numFmtId="0" fontId="17" fillId="0" borderId="0" xfId="0" applyFont="1"/>
    <xf numFmtId="0" fontId="0" fillId="0" borderId="10" xfId="0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3" fillId="5" borderId="0" xfId="0" applyFont="1" applyFill="1" applyBorder="1" applyAlignment="1" applyProtection="1">
      <alignment horizontal="left"/>
    </xf>
    <xf numFmtId="0" fontId="24" fillId="6" borderId="7" xfId="0" applyFont="1" applyFill="1" applyBorder="1"/>
    <xf numFmtId="0" fontId="23" fillId="6" borderId="5" xfId="0" applyFont="1" applyFill="1" applyBorder="1" applyAlignment="1">
      <alignment horizontal="left"/>
    </xf>
    <xf numFmtId="0" fontId="23" fillId="6" borderId="10" xfId="0" applyFont="1" applyFill="1" applyBorder="1"/>
    <xf numFmtId="0" fontId="24" fillId="6" borderId="5" xfId="0" applyFont="1" applyFill="1" applyBorder="1" applyAlignment="1">
      <alignment horizontal="left"/>
    </xf>
    <xf numFmtId="0" fontId="24" fillId="6" borderId="10" xfId="0" applyFont="1" applyFill="1" applyBorder="1"/>
    <xf numFmtId="0" fontId="25" fillId="6" borderId="5" xfId="0" applyFont="1" applyFill="1" applyBorder="1" applyAlignment="1">
      <alignment horizontal="left"/>
    </xf>
    <xf numFmtId="0" fontId="25" fillId="6" borderId="10" xfId="0" applyFont="1" applyFill="1" applyBorder="1"/>
    <xf numFmtId="0" fontId="24" fillId="6" borderId="4" xfId="0" applyFont="1" applyFill="1" applyBorder="1" applyAlignment="1">
      <alignment horizontal="left"/>
    </xf>
    <xf numFmtId="0" fontId="24" fillId="6" borderId="16" xfId="0" applyFont="1" applyFill="1" applyBorder="1"/>
    <xf numFmtId="0" fontId="0" fillId="0" borderId="0" xfId="0" applyBorder="1"/>
    <xf numFmtId="0" fontId="26" fillId="0" borderId="0" xfId="0" applyFont="1"/>
    <xf numFmtId="0" fontId="3" fillId="0" borderId="0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8" xfId="0" applyFont="1" applyBorder="1" applyAlignment="1" applyProtection="1">
      <alignment horizontal="left"/>
    </xf>
    <xf numFmtId="0" fontId="3" fillId="0" borderId="5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4" fillId="0" borderId="13" xfId="0" applyFont="1" applyBorder="1" applyAlignment="1" applyProtection="1"/>
    <xf numFmtId="0" fontId="12" fillId="5" borderId="13" xfId="0" applyFont="1" applyFill="1" applyBorder="1" applyAlignment="1" applyProtection="1">
      <alignment horizontal="left"/>
    </xf>
    <xf numFmtId="0" fontId="13" fillId="5" borderId="13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3" fillId="0" borderId="12" xfId="0" applyFont="1" applyBorder="1" applyAlignment="1">
      <alignment horizontal="center" vertical="center"/>
    </xf>
    <xf numFmtId="0" fontId="0" fillId="0" borderId="17" xfId="0" applyBorder="1" applyAlignment="1"/>
    <xf numFmtId="0" fontId="5" fillId="0" borderId="10" xfId="0" applyFont="1" applyBorder="1" applyAlignment="1" applyProtection="1"/>
    <xf numFmtId="0" fontId="4" fillId="0" borderId="10" xfId="0" applyFont="1" applyBorder="1" applyProtection="1"/>
    <xf numFmtId="0" fontId="5" fillId="0" borderId="13" xfId="0" applyFont="1" applyBorder="1" applyAlignment="1" applyProtection="1"/>
    <xf numFmtId="0" fontId="4" fillId="0" borderId="13" xfId="0" applyFont="1" applyBorder="1" applyProtection="1"/>
    <xf numFmtId="0" fontId="4" fillId="0" borderId="19" xfId="0" applyFont="1" applyBorder="1" applyAlignment="1" applyProtection="1"/>
    <xf numFmtId="0" fontId="23" fillId="0" borderId="13" xfId="0" applyFont="1" applyFill="1" applyBorder="1"/>
    <xf numFmtId="0" fontId="23" fillId="0" borderId="10" xfId="0" applyFont="1" applyFill="1" applyBorder="1"/>
    <xf numFmtId="0" fontId="25" fillId="0" borderId="13" xfId="0" applyFont="1" applyFill="1" applyBorder="1"/>
    <xf numFmtId="0" fontId="25" fillId="0" borderId="10" xfId="0" applyFont="1" applyFill="1" applyBorder="1"/>
    <xf numFmtId="0" fontId="24" fillId="0" borderId="13" xfId="0" applyFont="1" applyFill="1" applyBorder="1"/>
    <xf numFmtId="0" fontId="24" fillId="0" borderId="10" xfId="0" applyFont="1" applyFill="1" applyBorder="1"/>
    <xf numFmtId="0" fontId="24" fillId="0" borderId="17" xfId="0" applyFont="1" applyFill="1" applyBorder="1"/>
    <xf numFmtId="0" fontId="24" fillId="0" borderId="16" xfId="0" applyFont="1" applyFill="1" applyBorder="1"/>
    <xf numFmtId="0" fontId="4" fillId="0" borderId="20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/>
    </xf>
    <xf numFmtId="0" fontId="4" fillId="0" borderId="19" xfId="0" applyFont="1" applyBorder="1" applyProtection="1"/>
    <xf numFmtId="0" fontId="4" fillId="0" borderId="14" xfId="0" applyFont="1" applyBorder="1" applyProtection="1"/>
    <xf numFmtId="0" fontId="5" fillId="0" borderId="20" xfId="0" applyFont="1" applyBorder="1" applyAlignment="1" applyProtection="1"/>
    <xf numFmtId="0" fontId="5" fillId="0" borderId="21" xfId="0" applyFont="1" applyBorder="1" applyAlignment="1" applyProtection="1"/>
    <xf numFmtId="0" fontId="4" fillId="7" borderId="13" xfId="0" applyFont="1" applyFill="1" applyBorder="1" applyAlignment="1" applyProtection="1"/>
    <xf numFmtId="0" fontId="4" fillId="7" borderId="10" xfId="0" applyFont="1" applyFill="1" applyBorder="1" applyAlignment="1" applyProtection="1"/>
    <xf numFmtId="0" fontId="12" fillId="7" borderId="13" xfId="0" applyFont="1" applyFill="1" applyBorder="1" applyAlignment="1" applyProtection="1">
      <alignment horizontal="left"/>
    </xf>
    <xf numFmtId="0" fontId="12" fillId="7" borderId="10" xfId="0" applyFont="1" applyFill="1" applyBorder="1" applyAlignment="1" applyProtection="1">
      <alignment horizontal="left"/>
    </xf>
    <xf numFmtId="0" fontId="13" fillId="7" borderId="13" xfId="0" applyFont="1" applyFill="1" applyBorder="1" applyAlignment="1" applyProtection="1">
      <alignment horizontal="left"/>
    </xf>
    <xf numFmtId="0" fontId="13" fillId="7" borderId="10" xfId="0" applyFont="1" applyFill="1" applyBorder="1" applyAlignment="1" applyProtection="1">
      <alignment horizontal="left"/>
    </xf>
    <xf numFmtId="0" fontId="5" fillId="6" borderId="13" xfId="0" applyFont="1" applyFill="1" applyBorder="1" applyAlignment="1" applyProtection="1">
      <alignment horizontal="left"/>
    </xf>
    <xf numFmtId="0" fontId="5" fillId="6" borderId="10" xfId="0" applyFont="1" applyFill="1" applyBorder="1" applyAlignment="1" applyProtection="1">
      <alignment horizontal="left"/>
    </xf>
    <xf numFmtId="0" fontId="13" fillId="5" borderId="17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5" fillId="0" borderId="22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5" fillId="0" borderId="23" xfId="0" applyFont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4" fillId="7" borderId="14" xfId="0" applyFont="1" applyFill="1" applyBorder="1" applyAlignment="1" applyProtection="1"/>
    <xf numFmtId="0" fontId="7" fillId="0" borderId="0" xfId="0" applyFont="1" applyFill="1"/>
    <xf numFmtId="0" fontId="6" fillId="0" borderId="0" xfId="0" applyFont="1" applyFill="1" applyBorder="1"/>
    <xf numFmtId="0" fontId="49" fillId="0" borderId="0" xfId="0" applyFont="1" applyAlignment="1"/>
    <xf numFmtId="0" fontId="6" fillId="0" borderId="0" xfId="0" applyFont="1" applyBorder="1"/>
    <xf numFmtId="0" fontId="6" fillId="0" borderId="1" xfId="0" applyFont="1" applyBorder="1"/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50" fillId="0" borderId="0" xfId="0" applyFont="1" applyFill="1"/>
    <xf numFmtId="0" fontId="16" fillId="0" borderId="0" xfId="2" applyAlignment="1" applyProtection="1"/>
    <xf numFmtId="0" fontId="49" fillId="0" borderId="0" xfId="0" applyFont="1"/>
    <xf numFmtId="0" fontId="27" fillId="0" borderId="0" xfId="0" applyFont="1" applyBorder="1" applyAlignment="1"/>
    <xf numFmtId="0" fontId="6" fillId="0" borderId="8" xfId="0" applyFont="1" applyBorder="1"/>
    <xf numFmtId="0" fontId="6" fillId="0" borderId="24" xfId="0" applyFont="1" applyBorder="1"/>
    <xf numFmtId="0" fontId="3" fillId="0" borderId="24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5" fillId="0" borderId="5" xfId="0" applyFont="1" applyBorder="1"/>
    <xf numFmtId="0" fontId="15" fillId="0" borderId="4" xfId="0" applyFont="1" applyBorder="1"/>
    <xf numFmtId="0" fontId="27" fillId="0" borderId="0" xfId="0" applyFont="1" applyFill="1" applyBorder="1" applyAlignment="1"/>
    <xf numFmtId="0" fontId="7" fillId="0" borderId="10" xfId="0" applyFont="1" applyBorder="1"/>
    <xf numFmtId="166" fontId="30" fillId="0" borderId="0" xfId="0" applyNumberFormat="1" applyFont="1" applyBorder="1" applyAlignment="1"/>
    <xf numFmtId="0" fontId="32" fillId="8" borderId="9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3" fillId="0" borderId="7" xfId="0" applyFont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7" fillId="0" borderId="0" xfId="0" applyFont="1" applyBorder="1" applyAlignment="1">
      <alignment horizontal="right"/>
    </xf>
    <xf numFmtId="0" fontId="30" fillId="0" borderId="5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0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166" fontId="30" fillId="0" borderId="0" xfId="0" applyNumberFormat="1" applyFont="1" applyFill="1" applyBorder="1" applyAlignment="1"/>
    <xf numFmtId="0" fontId="30" fillId="0" borderId="0" xfId="0" applyFont="1" applyBorder="1" applyAlignment="1">
      <alignment horizontal="left" vertical="justify" wrapText="1"/>
    </xf>
    <xf numFmtId="3" fontId="30" fillId="0" borderId="0" xfId="0" applyNumberFormat="1" applyFont="1" applyBorder="1" applyAlignment="1">
      <alignment horizontal="right"/>
    </xf>
    <xf numFmtId="166" fontId="30" fillId="0" borderId="0" xfId="0" applyNumberFormat="1" applyFont="1" applyBorder="1" applyAlignment="1">
      <alignment horizontal="right"/>
    </xf>
    <xf numFmtId="2" fontId="30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9" fillId="0" borderId="0" xfId="0" applyFont="1"/>
    <xf numFmtId="0" fontId="39" fillId="0" borderId="0" xfId="7" applyNumberFormat="1" applyFont="1" applyFill="1" applyAlignment="1" applyProtection="1">
      <alignment horizontal="left"/>
      <protection locked="0"/>
    </xf>
    <xf numFmtId="0" fontId="6" fillId="0" borderId="0" xfId="7" applyFill="1" applyAlignment="1">
      <alignment horizontal="left" indent="1"/>
    </xf>
    <xf numFmtId="0" fontId="5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left" vertical="justify" wrapText="1"/>
    </xf>
    <xf numFmtId="0" fontId="0" fillId="0" borderId="24" xfId="0" applyBorder="1"/>
    <xf numFmtId="0" fontId="0" fillId="0" borderId="7" xfId="0" applyBorder="1"/>
    <xf numFmtId="170" fontId="7" fillId="0" borderId="7" xfId="1" applyNumberFormat="1" applyFont="1" applyBorder="1" applyAlignment="1">
      <alignment horizontal="right"/>
    </xf>
    <xf numFmtId="0" fontId="52" fillId="0" borderId="1" xfId="0" applyFont="1" applyBorder="1" applyAlignment="1"/>
    <xf numFmtId="0" fontId="34" fillId="0" borderId="2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1" fillId="8" borderId="12" xfId="0" applyFont="1" applyFill="1" applyBorder="1" applyAlignment="1">
      <alignment horizontal="center" wrapText="1"/>
    </xf>
    <xf numFmtId="0" fontId="46" fillId="0" borderId="0" xfId="0" applyFont="1" applyBorder="1"/>
    <xf numFmtId="0" fontId="47" fillId="0" borderId="0" xfId="0" applyFont="1" applyBorder="1"/>
    <xf numFmtId="4" fontId="7" fillId="0" borderId="0" xfId="0" applyNumberFormat="1" applyFont="1" applyBorder="1" applyAlignment="1">
      <alignment horizontal="right"/>
    </xf>
    <xf numFmtId="0" fontId="6" fillId="0" borderId="0" xfId="3"/>
    <xf numFmtId="166" fontId="30" fillId="0" borderId="0" xfId="0" applyNumberFormat="1" applyFont="1" applyFill="1" applyBorder="1" applyAlignment="1">
      <alignment horizontal="right"/>
    </xf>
    <xf numFmtId="0" fontId="61" fillId="0" borderId="0" xfId="0" applyFont="1"/>
    <xf numFmtId="165" fontId="41" fillId="0" borderId="0" xfId="0" applyNumberFormat="1" applyFont="1" applyBorder="1" applyAlignment="1">
      <alignment vertical="center"/>
    </xf>
    <xf numFmtId="165" fontId="41" fillId="0" borderId="1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53" fillId="0" borderId="0" xfId="0" applyFont="1" applyFill="1"/>
    <xf numFmtId="0" fontId="6" fillId="0" borderId="0" xfId="3" applyFill="1"/>
    <xf numFmtId="0" fontId="56" fillId="0" borderId="0" xfId="7" applyNumberFormat="1" applyFont="1" applyFill="1" applyAlignment="1" applyProtection="1">
      <alignment horizontal="left"/>
      <protection locked="0"/>
    </xf>
    <xf numFmtId="0" fontId="7" fillId="11" borderId="25" xfId="0" applyFont="1" applyFill="1" applyBorder="1"/>
    <xf numFmtId="0" fontId="7" fillId="11" borderId="26" xfId="0" applyFont="1" applyFill="1" applyBorder="1"/>
    <xf numFmtId="0" fontId="7" fillId="11" borderId="27" xfId="0" applyFont="1" applyFill="1" applyBorder="1"/>
    <xf numFmtId="0" fontId="7" fillId="11" borderId="0" xfId="0" applyFont="1" applyFill="1" applyBorder="1"/>
    <xf numFmtId="0" fontId="41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vertical="center"/>
    </xf>
    <xf numFmtId="0" fontId="7" fillId="11" borderId="28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left" vertical="center"/>
    </xf>
    <xf numFmtId="0" fontId="41" fillId="11" borderId="0" xfId="0" applyFont="1" applyFill="1" applyBorder="1" applyAlignment="1">
      <alignment vertical="center"/>
    </xf>
    <xf numFmtId="0" fontId="42" fillId="11" borderId="28" xfId="0" applyFont="1" applyFill="1" applyBorder="1" applyAlignment="1">
      <alignment vertical="center"/>
    </xf>
    <xf numFmtId="0" fontId="7" fillId="11" borderId="28" xfId="0" applyFont="1" applyFill="1" applyBorder="1"/>
    <xf numFmtId="0" fontId="40" fillId="11" borderId="31" xfId="0" applyFont="1" applyFill="1" applyBorder="1" applyAlignment="1">
      <alignment horizontal="left" vertical="center" wrapText="1"/>
    </xf>
    <xf numFmtId="0" fontId="40" fillId="11" borderId="34" xfId="0" applyFont="1" applyFill="1" applyBorder="1" applyAlignment="1">
      <alignment horizontal="center" vertical="center" wrapText="1"/>
    </xf>
    <xf numFmtId="0" fontId="43" fillId="11" borderId="30" xfId="0" applyFont="1" applyFill="1" applyBorder="1" applyAlignment="1">
      <alignment vertical="top" wrapText="1"/>
    </xf>
    <xf numFmtId="0" fontId="45" fillId="11" borderId="31" xfId="0" applyFont="1" applyFill="1" applyBorder="1"/>
    <xf numFmtId="0" fontId="45" fillId="11" borderId="34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right" vertical="top" wrapText="1"/>
    </xf>
    <xf numFmtId="0" fontId="43" fillId="11" borderId="0" xfId="0" applyFont="1" applyFill="1" applyBorder="1" applyAlignment="1">
      <alignment vertical="top" wrapText="1"/>
    </xf>
    <xf numFmtId="0" fontId="45" fillId="11" borderId="0" xfId="0" applyFont="1" applyFill="1" applyBorder="1"/>
    <xf numFmtId="0" fontId="45" fillId="11" borderId="28" xfId="0" applyFont="1" applyFill="1" applyBorder="1" applyAlignment="1">
      <alignment horizontal="center" vertical="center"/>
    </xf>
    <xf numFmtId="0" fontId="7" fillId="11" borderId="1" xfId="0" applyFont="1" applyFill="1" applyBorder="1"/>
    <xf numFmtId="0" fontId="7" fillId="11" borderId="35" xfId="0" applyFont="1" applyFill="1" applyBorder="1"/>
    <xf numFmtId="0" fontId="44" fillId="11" borderId="0" xfId="2" applyFont="1" applyFill="1" applyBorder="1" applyAlignment="1" applyProtection="1">
      <alignment horizontal="left"/>
    </xf>
    <xf numFmtId="0" fontId="47" fillId="11" borderId="0" xfId="0" applyFont="1" applyFill="1" applyBorder="1" applyAlignment="1"/>
    <xf numFmtId="0" fontId="41" fillId="11" borderId="0" xfId="0" applyFont="1" applyFill="1" applyBorder="1" applyAlignment="1">
      <alignment horizontal="left"/>
    </xf>
    <xf numFmtId="0" fontId="7" fillId="11" borderId="0" xfId="0" applyFont="1" applyFill="1" applyBorder="1" applyAlignment="1"/>
    <xf numFmtId="0" fontId="7" fillId="11" borderId="28" xfId="0" applyFont="1" applyFill="1" applyBorder="1" applyAlignment="1"/>
    <xf numFmtId="0" fontId="44" fillId="11" borderId="0" xfId="2" applyFont="1" applyFill="1" applyBorder="1" applyAlignment="1" applyProtection="1">
      <alignment horizontal="right"/>
    </xf>
    <xf numFmtId="0" fontId="45" fillId="11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left"/>
    </xf>
    <xf numFmtId="0" fontId="7" fillId="11" borderId="29" xfId="0" applyFont="1" applyFill="1" applyBorder="1"/>
    <xf numFmtId="0" fontId="41" fillId="11" borderId="23" xfId="0" applyFont="1" applyFill="1" applyBorder="1" applyAlignment="1">
      <alignment horizontal="left"/>
    </xf>
    <xf numFmtId="0" fontId="7" fillId="11" borderId="23" xfId="0" applyFont="1" applyFill="1" applyBorder="1"/>
    <xf numFmtId="0" fontId="7" fillId="11" borderId="23" xfId="0" applyFont="1" applyFill="1" applyBorder="1" applyAlignment="1">
      <alignment horizontal="left"/>
    </xf>
    <xf numFmtId="0" fontId="7" fillId="11" borderId="33" xfId="0" applyFont="1" applyFill="1" applyBorder="1"/>
    <xf numFmtId="0" fontId="6" fillId="11" borderId="25" xfId="3" applyFill="1" applyBorder="1"/>
    <xf numFmtId="0" fontId="6" fillId="11" borderId="26" xfId="3" applyFill="1" applyBorder="1"/>
    <xf numFmtId="0" fontId="6" fillId="11" borderId="32" xfId="3" applyFill="1" applyBorder="1"/>
    <xf numFmtId="0" fontId="6" fillId="11" borderId="27" xfId="3" applyFill="1" applyBorder="1"/>
    <xf numFmtId="0" fontId="6" fillId="11" borderId="0" xfId="3" applyFill="1" applyBorder="1"/>
    <xf numFmtId="0" fontId="6" fillId="11" borderId="28" xfId="3" applyFill="1" applyBorder="1"/>
    <xf numFmtId="0" fontId="55" fillId="11" borderId="0" xfId="3" applyFont="1" applyFill="1" applyBorder="1" applyAlignment="1">
      <alignment wrapText="1"/>
    </xf>
    <xf numFmtId="0" fontId="56" fillId="11" borderId="0" xfId="7" applyNumberFormat="1" applyFont="1" applyFill="1" applyBorder="1" applyAlignment="1" applyProtection="1">
      <alignment horizontal="center"/>
      <protection locked="0"/>
    </xf>
    <xf numFmtId="49" fontId="56" fillId="11" borderId="0" xfId="7" applyNumberFormat="1" applyFont="1" applyFill="1" applyBorder="1" applyProtection="1">
      <protection locked="0"/>
    </xf>
    <xf numFmtId="0" fontId="57" fillId="11" borderId="0" xfId="7" applyNumberFormat="1" applyFont="1" applyFill="1" applyBorder="1" applyAlignment="1" applyProtection="1">
      <alignment horizontal="center"/>
      <protection locked="0"/>
    </xf>
    <xf numFmtId="0" fontId="39" fillId="11" borderId="0" xfId="7" applyNumberFormat="1" applyFont="1" applyFill="1" applyBorder="1" applyAlignment="1" applyProtection="1">
      <alignment horizontal="center"/>
      <protection locked="0"/>
    </xf>
    <xf numFmtId="0" fontId="39" fillId="11" borderId="27" xfId="7" applyNumberFormat="1" applyFont="1" applyFill="1" applyBorder="1" applyAlignment="1" applyProtection="1">
      <alignment horizontal="left"/>
      <protection locked="0"/>
    </xf>
    <xf numFmtId="0" fontId="39" fillId="11" borderId="0" xfId="7" applyNumberFormat="1" applyFont="1" applyFill="1" applyBorder="1" applyAlignment="1" applyProtection="1">
      <alignment horizontal="left"/>
      <protection locked="0"/>
    </xf>
    <xf numFmtId="0" fontId="58" fillId="11" borderId="0" xfId="7" applyFont="1" applyFill="1" applyBorder="1" applyAlignment="1" applyProtection="1">
      <alignment horizontal="left" indent="1"/>
      <protection locked="0"/>
    </xf>
    <xf numFmtId="0" fontId="58" fillId="11" borderId="0" xfId="7" applyFont="1" applyFill="1" applyBorder="1" applyAlignment="1">
      <alignment horizontal="left" indent="1"/>
    </xf>
    <xf numFmtId="0" fontId="6" fillId="11" borderId="27" xfId="7" applyFill="1" applyBorder="1" applyAlignment="1">
      <alignment horizontal="left" indent="1"/>
    </xf>
    <xf numFmtId="0" fontId="6" fillId="11" borderId="0" xfId="7" applyFill="1" applyBorder="1" applyAlignment="1">
      <alignment horizontal="left" indent="1"/>
    </xf>
    <xf numFmtId="0" fontId="56" fillId="11" borderId="27" xfId="7" applyNumberFormat="1" applyFont="1" applyFill="1" applyBorder="1" applyAlignment="1" applyProtection="1">
      <alignment horizontal="left"/>
      <protection locked="0"/>
    </xf>
    <xf numFmtId="0" fontId="56" fillId="11" borderId="0" xfId="7" applyNumberFormat="1" applyFont="1" applyFill="1" applyBorder="1" applyAlignment="1" applyProtection="1">
      <alignment horizontal="left"/>
      <protection locked="0"/>
    </xf>
    <xf numFmtId="0" fontId="58" fillId="11" borderId="27" xfId="7" applyFont="1" applyFill="1" applyBorder="1" applyAlignment="1">
      <alignment horizontal="left" indent="1"/>
    </xf>
    <xf numFmtId="0" fontId="56" fillId="11" borderId="29" xfId="7" applyNumberFormat="1" applyFont="1" applyFill="1" applyBorder="1" applyAlignment="1" applyProtection="1">
      <alignment horizontal="left"/>
      <protection locked="0"/>
    </xf>
    <xf numFmtId="0" fontId="58" fillId="11" borderId="23" xfId="7" applyFont="1" applyFill="1" applyBorder="1" applyAlignment="1">
      <alignment horizontal="left" indent="1"/>
    </xf>
    <xf numFmtId="0" fontId="6" fillId="11" borderId="23" xfId="3" applyFill="1" applyBorder="1"/>
    <xf numFmtId="0" fontId="6" fillId="11" borderId="33" xfId="3" applyFill="1" applyBorder="1"/>
    <xf numFmtId="0" fontId="7" fillId="11" borderId="32" xfId="0" applyFont="1" applyFill="1" applyBorder="1"/>
    <xf numFmtId="0" fontId="7" fillId="11" borderId="39" xfId="0" applyFont="1" applyFill="1" applyBorder="1"/>
    <xf numFmtId="0" fontId="7" fillId="11" borderId="41" xfId="0" applyFont="1" applyFill="1" applyBorder="1"/>
    <xf numFmtId="0" fontId="7" fillId="11" borderId="40" xfId="0" applyFont="1" applyFill="1" applyBorder="1" applyAlignment="1">
      <alignment vertical="center"/>
    </xf>
    <xf numFmtId="0" fontId="65" fillId="0" borderId="0" xfId="0" applyFont="1" applyBorder="1"/>
    <xf numFmtId="3" fontId="63" fillId="0" borderId="0" xfId="0" applyNumberFormat="1" applyFont="1" applyBorder="1" applyAlignment="1">
      <alignment horizontal="right"/>
    </xf>
    <xf numFmtId="0" fontId="47" fillId="9" borderId="12" xfId="0" applyFont="1" applyFill="1" applyBorder="1" applyAlignment="1">
      <alignment horizontal="center" vertical="center" wrapText="1"/>
    </xf>
    <xf numFmtId="0" fontId="47" fillId="9" borderId="17" xfId="0" applyFont="1" applyFill="1" applyBorder="1" applyAlignment="1">
      <alignment horizontal="center" vertical="center" wrapText="1"/>
    </xf>
    <xf numFmtId="0" fontId="47" fillId="9" borderId="24" xfId="0" applyFont="1" applyFill="1" applyBorder="1" applyAlignment="1">
      <alignment horizontal="center" vertical="center" wrapText="1"/>
    </xf>
    <xf numFmtId="0" fontId="47" fillId="9" borderId="0" xfId="0" applyFont="1" applyFill="1" applyBorder="1" applyAlignment="1">
      <alignment horizontal="center" vertical="center" wrapText="1"/>
    </xf>
    <xf numFmtId="0" fontId="47" fillId="0" borderId="5" xfId="0" applyFont="1" applyBorder="1"/>
    <xf numFmtId="0" fontId="47" fillId="0" borderId="4" xfId="0" applyFont="1" applyBorder="1"/>
    <xf numFmtId="0" fontId="47" fillId="0" borderId="1" xfId="0" applyFont="1" applyBorder="1"/>
    <xf numFmtId="0" fontId="29" fillId="0" borderId="8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3" fontId="8" fillId="0" borderId="2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64" fillId="0" borderId="5" xfId="0" applyFont="1" applyBorder="1"/>
    <xf numFmtId="0" fontId="40" fillId="0" borderId="5" xfId="0" applyFont="1" applyBorder="1" applyAlignment="1"/>
    <xf numFmtId="0" fontId="40" fillId="0" borderId="0" xfId="0" applyFont="1" applyBorder="1" applyAlignment="1"/>
    <xf numFmtId="170" fontId="7" fillId="0" borderId="24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6" fillId="0" borderId="7" xfId="0" applyFont="1" applyBorder="1"/>
    <xf numFmtId="0" fontId="6" fillId="0" borderId="10" xfId="0" applyFont="1" applyBorder="1"/>
    <xf numFmtId="0" fontId="7" fillId="0" borderId="16" xfId="0" applyFont="1" applyBorder="1"/>
    <xf numFmtId="0" fontId="34" fillId="0" borderId="8" xfId="0" applyFont="1" applyBorder="1" applyAlignment="1">
      <alignment horizont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" fontId="63" fillId="0" borderId="0" xfId="0" applyNumberFormat="1" applyFont="1" applyFill="1" applyBorder="1" applyAlignment="1">
      <alignment horizontal="right"/>
    </xf>
    <xf numFmtId="3" fontId="63" fillId="0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71" fontId="63" fillId="0" borderId="0" xfId="1" applyNumberFormat="1" applyFont="1" applyFill="1" applyBorder="1" applyAlignment="1">
      <alignment horizontal="right"/>
    </xf>
    <xf numFmtId="171" fontId="7" fillId="0" borderId="0" xfId="1" applyNumberFormat="1" applyFont="1" applyFill="1" applyBorder="1" applyAlignment="1">
      <alignment horizontal="right"/>
    </xf>
    <xf numFmtId="171" fontId="7" fillId="0" borderId="10" xfId="1" applyNumberFormat="1" applyFont="1" applyFill="1" applyBorder="1" applyAlignment="1">
      <alignment horizontal="right"/>
    </xf>
    <xf numFmtId="41" fontId="7" fillId="0" borderId="0" xfId="8" applyFont="1" applyFill="1" applyBorder="1" applyAlignment="1">
      <alignment horizontal="right"/>
    </xf>
    <xf numFmtId="41" fontId="7" fillId="0" borderId="10" xfId="8" applyFont="1" applyFill="1" applyBorder="1" applyAlignment="1">
      <alignment horizontal="right"/>
    </xf>
    <xf numFmtId="171" fontId="7" fillId="0" borderId="1" xfId="1" applyNumberFormat="1" applyFont="1" applyFill="1" applyBorder="1" applyAlignment="1">
      <alignment horizontal="right"/>
    </xf>
    <xf numFmtId="171" fontId="7" fillId="0" borderId="16" xfId="1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63" fillId="0" borderId="0" xfId="0" applyNumberFormat="1" applyFont="1" applyFill="1" applyBorder="1" applyAlignment="1">
      <alignment horizontal="right"/>
    </xf>
    <xf numFmtId="4" fontId="63" fillId="0" borderId="10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/>
    </xf>
    <xf numFmtId="169" fontId="8" fillId="0" borderId="0" xfId="1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vertical="center"/>
    </xf>
    <xf numFmtId="169" fontId="8" fillId="0" borderId="10" xfId="0" applyNumberFormat="1" applyFont="1" applyFill="1" applyBorder="1" applyAlignment="1">
      <alignment vertical="center"/>
    </xf>
    <xf numFmtId="169" fontId="7" fillId="0" borderId="0" xfId="0" applyNumberFormat="1" applyFont="1" applyFill="1" applyBorder="1"/>
    <xf numFmtId="169" fontId="7" fillId="0" borderId="0" xfId="0" applyNumberFormat="1" applyFont="1" applyFill="1" applyBorder="1" applyAlignment="1">
      <alignment horizontal="right"/>
    </xf>
    <xf numFmtId="169" fontId="7" fillId="0" borderId="10" xfId="0" applyNumberFormat="1" applyFont="1" applyFill="1" applyBorder="1" applyAlignment="1">
      <alignment horizontal="right"/>
    </xf>
    <xf numFmtId="169" fontId="63" fillId="0" borderId="0" xfId="1" applyNumberFormat="1" applyFont="1" applyFill="1" applyBorder="1" applyAlignment="1">
      <alignment horizontal="right"/>
    </xf>
    <xf numFmtId="169" fontId="63" fillId="0" borderId="0" xfId="0" applyNumberFormat="1" applyFont="1" applyFill="1" applyBorder="1" applyAlignment="1">
      <alignment horizontal="right"/>
    </xf>
    <xf numFmtId="169" fontId="63" fillId="0" borderId="10" xfId="0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9" fontId="7" fillId="0" borderId="1" xfId="1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vertical="center"/>
    </xf>
    <xf numFmtId="4" fontId="63" fillId="0" borderId="0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62" fillId="10" borderId="9" xfId="0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right"/>
    </xf>
    <xf numFmtId="3" fontId="31" fillId="0" borderId="10" xfId="0" applyNumberFormat="1" applyFont="1" applyFill="1" applyBorder="1" applyAlignment="1">
      <alignment horizontal="right"/>
    </xf>
    <xf numFmtId="166" fontId="30" fillId="0" borderId="10" xfId="0" applyNumberFormat="1" applyFont="1" applyFill="1" applyBorder="1" applyAlignment="1"/>
    <xf numFmtId="0" fontId="30" fillId="0" borderId="10" xfId="0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0" fillId="0" borderId="10" xfId="0" applyNumberFormat="1" applyFont="1" applyFill="1" applyBorder="1" applyAlignment="1">
      <alignment horizontal="right"/>
    </xf>
    <xf numFmtId="166" fontId="30" fillId="0" borderId="10" xfId="0" applyNumberFormat="1" applyFont="1" applyFill="1" applyBorder="1" applyAlignment="1">
      <alignment horizontal="right"/>
    </xf>
    <xf numFmtId="2" fontId="30" fillId="0" borderId="0" xfId="0" applyNumberFormat="1" applyFont="1" applyFill="1" applyBorder="1" applyAlignment="1">
      <alignment horizontal="right"/>
    </xf>
    <xf numFmtId="2" fontId="30" fillId="0" borderId="10" xfId="0" applyNumberFormat="1" applyFont="1" applyFill="1" applyBorder="1" applyAlignment="1">
      <alignment horizontal="right"/>
    </xf>
    <xf numFmtId="2" fontId="30" fillId="0" borderId="1" xfId="0" applyNumberFormat="1" applyFont="1" applyFill="1" applyBorder="1" applyAlignment="1">
      <alignment horizontal="right"/>
    </xf>
    <xf numFmtId="2" fontId="30" fillId="0" borderId="16" xfId="0" applyNumberFormat="1" applyFont="1" applyFill="1" applyBorder="1" applyAlignment="1">
      <alignment horizontal="right"/>
    </xf>
    <xf numFmtId="164" fontId="30" fillId="0" borderId="0" xfId="1" applyFont="1" applyFill="1" applyBorder="1" applyAlignment="1">
      <alignment horizontal="right"/>
    </xf>
    <xf numFmtId="172" fontId="0" fillId="0" borderId="0" xfId="8" applyNumberFormat="1" applyFont="1"/>
    <xf numFmtId="4" fontId="0" fillId="0" borderId="0" xfId="0" applyNumberFormat="1"/>
    <xf numFmtId="169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7" fillId="9" borderId="13" xfId="0" applyFont="1" applyFill="1" applyBorder="1" applyAlignment="1">
      <alignment horizontal="center" vertical="center" wrapText="1"/>
    </xf>
    <xf numFmtId="169" fontId="7" fillId="0" borderId="1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1" fontId="0" fillId="0" borderId="0" xfId="8" applyFont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5" fillId="0" borderId="5" xfId="0" applyFont="1" applyBorder="1"/>
    <xf numFmtId="0" fontId="6" fillId="0" borderId="4" xfId="0" applyFont="1" applyBorder="1"/>
    <xf numFmtId="0" fontId="63" fillId="0" borderId="5" xfId="0" applyFont="1" applyBorder="1" applyAlignment="1"/>
    <xf numFmtId="169" fontId="7" fillId="0" borderId="16" xfId="1" applyNumberFormat="1" applyFont="1" applyFill="1" applyBorder="1" applyAlignment="1">
      <alignment horizontal="right"/>
    </xf>
    <xf numFmtId="3" fontId="60" fillId="0" borderId="0" xfId="0" applyNumberFormat="1" applyFont="1" applyBorder="1" applyAlignment="1">
      <alignment horizontal="center"/>
    </xf>
    <xf numFmtId="2" fontId="60" fillId="0" borderId="0" xfId="0" applyNumberFormat="1" applyFont="1" applyBorder="1" applyAlignment="1">
      <alignment horizontal="center"/>
    </xf>
    <xf numFmtId="3" fontId="60" fillId="0" borderId="1" xfId="0" applyNumberFormat="1" applyFont="1" applyBorder="1" applyAlignment="1">
      <alignment horizontal="center"/>
    </xf>
    <xf numFmtId="2" fontId="60" fillId="0" borderId="0" xfId="0" applyNumberFormat="1" applyFont="1" applyBorder="1" applyAlignment="1">
      <alignment horizontal="center" vertical="center"/>
    </xf>
    <xf numFmtId="2" fontId="60" fillId="0" borderId="1" xfId="0" applyNumberFormat="1" applyFont="1" applyBorder="1" applyAlignment="1">
      <alignment horizontal="center" vertical="center"/>
    </xf>
    <xf numFmtId="0" fontId="40" fillId="0" borderId="36" xfId="0" applyFont="1" applyBorder="1" applyAlignment="1"/>
    <xf numFmtId="0" fontId="40" fillId="0" borderId="37" xfId="0" applyFont="1" applyBorder="1" applyAlignment="1"/>
    <xf numFmtId="0" fontId="34" fillId="0" borderId="12" xfId="0" applyFont="1" applyBorder="1" applyAlignment="1">
      <alignment horizontal="center" wrapText="1"/>
    </xf>
    <xf numFmtId="0" fontId="36" fillId="0" borderId="13" xfId="0" applyFont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0" fontId="38" fillId="0" borderId="17" xfId="0" applyFont="1" applyBorder="1" applyAlignment="1">
      <alignment horizontal="center" wrapText="1"/>
    </xf>
    <xf numFmtId="165" fontId="41" fillId="0" borderId="5" xfId="0" applyNumberFormat="1" applyFont="1" applyBorder="1" applyAlignment="1">
      <alignment vertical="center"/>
    </xf>
    <xf numFmtId="0" fontId="60" fillId="0" borderId="24" xfId="0" applyFont="1" applyBorder="1" applyAlignment="1">
      <alignment horizontal="center"/>
    </xf>
    <xf numFmtId="166" fontId="60" fillId="0" borderId="24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3" fontId="67" fillId="0" borderId="24" xfId="0" applyNumberFormat="1" applyFont="1" applyBorder="1" applyAlignment="1">
      <alignment horizontal="center"/>
    </xf>
    <xf numFmtId="2" fontId="67" fillId="0" borderId="24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5" fontId="63" fillId="0" borderId="5" xfId="0" applyNumberFormat="1" applyFont="1" applyFill="1" applyBorder="1" applyAlignment="1">
      <alignment horizontal="center"/>
    </xf>
    <xf numFmtId="165" fontId="63" fillId="0" borderId="0" xfId="0" applyNumberFormat="1" applyFont="1" applyFill="1" applyBorder="1" applyAlignment="1">
      <alignment horizontal="center"/>
    </xf>
    <xf numFmtId="165" fontId="63" fillId="0" borderId="10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7" fillId="0" borderId="16" xfId="0" applyNumberFormat="1" applyFont="1" applyFill="1" applyBorder="1" applyAlignment="1">
      <alignment horizontal="center"/>
    </xf>
    <xf numFmtId="165" fontId="41" fillId="0" borderId="5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165" fontId="41" fillId="0" borderId="10" xfId="0" applyNumberFormat="1" applyFont="1" applyFill="1" applyBorder="1" applyAlignment="1">
      <alignment horizontal="center" vertical="center"/>
    </xf>
    <xf numFmtId="0" fontId="52" fillId="0" borderId="0" xfId="0" applyFont="1" applyBorder="1" applyAlignment="1"/>
    <xf numFmtId="4" fontId="60" fillId="0" borderId="24" xfId="0" applyNumberFormat="1" applyFont="1" applyBorder="1" applyAlignment="1">
      <alignment horizontal="center"/>
    </xf>
    <xf numFmtId="4" fontId="67" fillId="0" borderId="24" xfId="0" applyNumberFormat="1" applyFont="1" applyBorder="1" applyAlignment="1">
      <alignment horizontal="center"/>
    </xf>
    <xf numFmtId="4" fontId="60" fillId="0" borderId="0" xfId="0" applyNumberFormat="1" applyFont="1" applyBorder="1" applyAlignment="1">
      <alignment horizontal="center"/>
    </xf>
    <xf numFmtId="4" fontId="60" fillId="0" borderId="1" xfId="0" applyNumberFormat="1" applyFont="1" applyBorder="1" applyAlignment="1">
      <alignment horizontal="center"/>
    </xf>
    <xf numFmtId="4" fontId="60" fillId="0" borderId="7" xfId="0" applyNumberFormat="1" applyFont="1" applyBorder="1" applyAlignment="1">
      <alignment horizontal="center"/>
    </xf>
    <xf numFmtId="4" fontId="67" fillId="0" borderId="7" xfId="0" applyNumberFormat="1" applyFont="1" applyBorder="1" applyAlignment="1">
      <alignment horizontal="center"/>
    </xf>
    <xf numFmtId="4" fontId="60" fillId="0" borderId="10" xfId="0" applyNumberFormat="1" applyFont="1" applyBorder="1" applyAlignment="1">
      <alignment horizontal="center"/>
    </xf>
    <xf numFmtId="4" fontId="60" fillId="0" borderId="16" xfId="0" applyNumberFormat="1" applyFont="1" applyBorder="1" applyAlignment="1">
      <alignment horizontal="center"/>
    </xf>
    <xf numFmtId="166" fontId="30" fillId="0" borderId="0" xfId="0" applyNumberFormat="1" applyFont="1" applyFill="1" applyBorder="1" applyAlignment="1">
      <alignment horizontal="right" vertical="center"/>
    </xf>
    <xf numFmtId="166" fontId="30" fillId="0" borderId="0" xfId="0" applyNumberFormat="1" applyFont="1" applyFill="1" applyBorder="1" applyAlignment="1">
      <alignment vertical="center"/>
    </xf>
    <xf numFmtId="166" fontId="30" fillId="0" borderId="10" xfId="0" applyNumberFormat="1" applyFont="1" applyFill="1" applyBorder="1" applyAlignment="1">
      <alignment horizontal="right" vertical="center"/>
    </xf>
    <xf numFmtId="166" fontId="30" fillId="0" borderId="10" xfId="0" applyNumberFormat="1" applyFont="1" applyFill="1" applyBorder="1" applyAlignment="1">
      <alignment vertical="center"/>
    </xf>
    <xf numFmtId="0" fontId="36" fillId="0" borderId="5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38" fillId="0" borderId="4" xfId="0" applyFont="1" applyBorder="1" applyAlignment="1">
      <alignment horizontal="center" wrapText="1"/>
    </xf>
    <xf numFmtId="0" fontId="29" fillId="0" borderId="5" xfId="0" applyFont="1" applyBorder="1" applyAlignment="1">
      <alignment vertical="center"/>
    </xf>
    <xf numFmtId="0" fontId="1" fillId="0" borderId="0" xfId="0" applyFont="1"/>
    <xf numFmtId="4" fontId="47" fillId="0" borderId="0" xfId="0" applyNumberFormat="1" applyFont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47" fillId="0" borderId="10" xfId="0" applyNumberFormat="1" applyFont="1" applyFill="1" applyBorder="1" applyAlignment="1">
      <alignment vertical="center"/>
    </xf>
    <xf numFmtId="4" fontId="47" fillId="0" borderId="0" xfId="0" applyNumberFormat="1" applyFont="1" applyBorder="1" applyAlignment="1">
      <alignment horizontal="right"/>
    </xf>
    <xf numFmtId="4" fontId="47" fillId="0" borderId="0" xfId="0" applyNumberFormat="1" applyFont="1" applyFill="1" applyBorder="1" applyAlignment="1">
      <alignment horizontal="right"/>
    </xf>
    <xf numFmtId="4" fontId="47" fillId="0" borderId="10" xfId="0" applyNumberFormat="1" applyFont="1" applyFill="1" applyBorder="1" applyAlignment="1">
      <alignment horizontal="right"/>
    </xf>
    <xf numFmtId="0" fontId="29" fillId="0" borderId="5" xfId="0" applyFont="1" applyBorder="1" applyAlignment="1">
      <alignment vertical="center"/>
    </xf>
    <xf numFmtId="173" fontId="7" fillId="0" borderId="0" xfId="0" applyNumberFormat="1" applyFont="1" applyFill="1" applyBorder="1" applyAlignment="1">
      <alignment horizontal="right"/>
    </xf>
    <xf numFmtId="174" fontId="7" fillId="0" borderId="0" xfId="0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0" fillId="0" borderId="10" xfId="0" applyNumberFormat="1" applyFont="1" applyFill="1" applyBorder="1" applyAlignment="1">
      <alignment vertical="center"/>
    </xf>
    <xf numFmtId="3" fontId="60" fillId="0" borderId="24" xfId="0" applyNumberFormat="1" applyFont="1" applyBorder="1" applyAlignment="1">
      <alignment horizontal="center"/>
    </xf>
    <xf numFmtId="0" fontId="54" fillId="11" borderId="0" xfId="7" applyNumberFormat="1" applyFont="1" applyFill="1" applyBorder="1" applyAlignment="1" applyProtection="1">
      <alignment horizontal="center"/>
      <protection locked="0"/>
    </xf>
    <xf numFmtId="0" fontId="56" fillId="11" borderId="0" xfId="7" applyNumberFormat="1" applyFont="1" applyFill="1" applyBorder="1" applyAlignment="1" applyProtection="1">
      <alignment horizontal="center"/>
      <protection locked="0"/>
    </xf>
    <xf numFmtId="0" fontId="41" fillId="11" borderId="26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left"/>
    </xf>
    <xf numFmtId="0" fontId="43" fillId="11" borderId="0" xfId="0" applyFont="1" applyFill="1" applyBorder="1" applyAlignment="1">
      <alignment horizontal="right" vertical="top" wrapText="1"/>
    </xf>
    <xf numFmtId="0" fontId="41" fillId="11" borderId="0" xfId="0" applyFont="1" applyFill="1" applyBorder="1" applyAlignment="1">
      <alignment horizontal="left" vertical="center"/>
    </xf>
    <xf numFmtId="0" fontId="45" fillId="11" borderId="0" xfId="0" applyFont="1" applyFill="1" applyBorder="1" applyAlignment="1">
      <alignment horizontal="left" vertical="distributed"/>
    </xf>
    <xf numFmtId="0" fontId="47" fillId="9" borderId="8" xfId="0" applyFont="1" applyFill="1" applyBorder="1" applyAlignment="1">
      <alignment horizontal="center" vertical="center"/>
    </xf>
    <xf numFmtId="0" fontId="47" fillId="9" borderId="24" xfId="0" applyFont="1" applyFill="1" applyBorder="1" applyAlignment="1">
      <alignment horizontal="center" vertical="center"/>
    </xf>
    <xf numFmtId="0" fontId="47" fillId="9" borderId="7" xfId="0" applyFont="1" applyFill="1" applyBorder="1" applyAlignment="1">
      <alignment horizontal="center" vertical="center"/>
    </xf>
    <xf numFmtId="0" fontId="47" fillId="9" borderId="4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7" fillId="9" borderId="16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59" fillId="0" borderId="24" xfId="0" applyNumberFormat="1" applyFont="1" applyBorder="1" applyAlignment="1">
      <alignment horizontal="center" vertical="center"/>
    </xf>
    <xf numFmtId="3" fontId="59" fillId="0" borderId="1" xfId="0" applyNumberFormat="1" applyFont="1" applyBorder="1" applyAlignment="1">
      <alignment horizontal="center" vertical="center"/>
    </xf>
    <xf numFmtId="4" fontId="59" fillId="0" borderId="7" xfId="0" applyNumberFormat="1" applyFont="1" applyBorder="1" applyAlignment="1">
      <alignment horizontal="center" vertical="center"/>
    </xf>
    <xf numFmtId="4" fontId="59" fillId="0" borderId="16" xfId="0" applyNumberFormat="1" applyFont="1" applyBorder="1" applyAlignment="1">
      <alignment horizontal="center" vertical="center"/>
    </xf>
    <xf numFmtId="4" fontId="59" fillId="0" borderId="24" xfId="0" applyNumberFormat="1" applyFont="1" applyBorder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0" fontId="1" fillId="8" borderId="9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63" fillId="0" borderId="0" xfId="0" applyFont="1" applyBorder="1"/>
    <xf numFmtId="0" fontId="63" fillId="0" borderId="10" xfId="0" applyFont="1" applyBorder="1"/>
    <xf numFmtId="0" fontId="1" fillId="8" borderId="12" xfId="0" applyFont="1" applyFill="1" applyBorder="1" applyAlignment="1">
      <alignment horizontal="center" vertical="center"/>
    </xf>
    <xf numFmtId="0" fontId="0" fillId="0" borderId="17" xfId="0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left"/>
    </xf>
    <xf numFmtId="0" fontId="63" fillId="0" borderId="10" xfId="0" applyFont="1" applyBorder="1" applyAlignment="1">
      <alignment horizontal="left"/>
    </xf>
    <xf numFmtId="0" fontId="6" fillId="8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/>
    </xf>
    <xf numFmtId="165" fontId="41" fillId="0" borderId="5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0" fontId="62" fillId="10" borderId="9" xfId="0" applyFont="1" applyFill="1" applyBorder="1" applyAlignment="1">
      <alignment horizontal="center" vertical="center" wrapText="1"/>
    </xf>
    <xf numFmtId="165" fontId="41" fillId="0" borderId="10" xfId="0" applyNumberFormat="1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wrapText="1"/>
    </xf>
    <xf numFmtId="0" fontId="31" fillId="8" borderId="36" xfId="0" applyFont="1" applyFill="1" applyBorder="1" applyAlignment="1">
      <alignment horizontal="center" wrapText="1"/>
    </xf>
    <xf numFmtId="0" fontId="33" fillId="0" borderId="8" xfId="0" applyFont="1" applyBorder="1" applyAlignment="1">
      <alignment wrapText="1"/>
    </xf>
    <xf numFmtId="0" fontId="33" fillId="0" borderId="24" xfId="0" applyFont="1" applyBorder="1" applyAlignment="1">
      <alignment wrapText="1"/>
    </xf>
    <xf numFmtId="0" fontId="35" fillId="0" borderId="5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0" xfId="0" applyFont="1" applyBorder="1" applyAlignment="1">
      <alignment wrapText="1"/>
    </xf>
    <xf numFmtId="0" fontId="30" fillId="0" borderId="1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5" fillId="0" borderId="10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3" fillId="0" borderId="36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</cellXfs>
  <cellStyles count="9">
    <cellStyle name="Comma" xfId="1" builtinId="3"/>
    <cellStyle name="Comma [0]" xfId="8" builtinId="6"/>
    <cellStyle name="Hyperlink" xfId="2" builtinId="8"/>
    <cellStyle name="Normal" xfId="0" builtinId="0"/>
    <cellStyle name="Normal 13 3" xfId="3"/>
    <cellStyle name="Normal 2" xfId="4"/>
    <cellStyle name="Normal_GFSY_MasterTemplate_01" xfId="5"/>
    <cellStyle name="normální_GFSod93podleVR new1" xfId="6"/>
    <cellStyle name="Standard 3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trlProps/ctrlProp1.xml><?xml version="1.0" encoding="utf-8"?>
<formControlPr xmlns="http://schemas.microsoft.com/office/spreadsheetml/2009/9/main" objectType="Radio" firstButton="1" fmlaLink="$A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$A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1397479</xdr:colOff>
      <xdr:row>3</xdr:row>
      <xdr:rowOff>77637</xdr:rowOff>
    </xdr:from>
    <xdr:to>
      <xdr:col>10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645629" y="563412"/>
          <a:ext cx="6195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324412</xdr:colOff>
      <xdr:row>5</xdr:row>
      <xdr:rowOff>82363</xdr:rowOff>
    </xdr:from>
    <xdr:to>
      <xdr:col>12</xdr:col>
      <xdr:colOff>38471</xdr:colOff>
      <xdr:row>8</xdr:row>
      <xdr:rowOff>50915</xdr:rowOff>
    </xdr:to>
    <xdr:sp macro="" textlink="">
      <xdr:nvSpPr>
        <xdr:cNvPr id="3" name="Rectangle 2"/>
        <xdr:cNvSpPr/>
      </xdr:nvSpPr>
      <xdr:spPr>
        <a:xfrm>
          <a:off x="6772837" y="1263463"/>
          <a:ext cx="933259" cy="5305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66675</xdr:colOff>
      <xdr:row>1</xdr:row>
      <xdr:rowOff>66675</xdr:rowOff>
    </xdr:from>
    <xdr:to>
      <xdr:col>3</xdr:col>
      <xdr:colOff>390525</xdr:colOff>
      <xdr:row>3</xdr:row>
      <xdr:rowOff>228600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38125"/>
          <a:ext cx="1628775" cy="485775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4</xdr:col>
      <xdr:colOff>171450</xdr:colOff>
      <xdr:row>4</xdr:row>
      <xdr:rowOff>66675</xdr:rowOff>
    </xdr:to>
    <xdr:pic>
      <xdr:nvPicPr>
        <xdr:cNvPr id="25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38125"/>
          <a:ext cx="1628775" cy="485775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4</xdr:row>
          <xdr:rowOff>66675</xdr:rowOff>
        </xdr:from>
        <xdr:to>
          <xdr:col>7</xdr:col>
          <xdr:colOff>1066800</xdr:colOff>
          <xdr:row>5</xdr:row>
          <xdr:rowOff>123825</xdr:rowOff>
        </xdr:to>
        <xdr:sp macro="" textlink="">
          <xdr:nvSpPr>
            <xdr:cNvPr id="2512" name="Option Button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</xdr:row>
          <xdr:rowOff>57150</xdr:rowOff>
        </xdr:from>
        <xdr:to>
          <xdr:col>7</xdr:col>
          <xdr:colOff>1085850</xdr:colOff>
          <xdr:row>4</xdr:row>
          <xdr:rowOff>142875</xdr:rowOff>
        </xdr:to>
        <xdr:sp macro="" textlink="">
          <xdr:nvSpPr>
            <xdr:cNvPr id="2513" name="Option Button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RAFTS\GO\IR\Paises\Canada\In%20reach%20exercise\Data\High%20Frequency%20Classification%20Assistant_%20Can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CODE LIST"/>
      <sheetName val="SOURCE"/>
      <sheetName val="OperStat&amp;BalSht Q_BA"/>
      <sheetName val="OperStat&amp;BalSht Q_CG"/>
      <sheetName val="OperStat&amp;BalSht Q_GG"/>
      <sheetName val="Sources&amp;Uses of Cash Q_BA"/>
      <sheetName val="Sources&amp;Uses of Cash Q_CG"/>
      <sheetName val="Sources&amp;Uses of Cash Q_GG"/>
      <sheetName val="Source&amp;Uses of Cash M_BA"/>
      <sheetName val="Source&amp;Uses of Cash M_CG"/>
      <sheetName val="Source&amp;Uses of Cash M_GG"/>
    </sheetNames>
    <sheetDataSet>
      <sheetData sheetId="0" refreshError="1"/>
      <sheetData sheetId="1" refreshError="1"/>
      <sheetData sheetId="2" refreshError="1">
        <row r="2">
          <cell r="N2" t="str">
            <v>Select</v>
          </cell>
        </row>
        <row r="3">
          <cell r="N3" t="str">
            <v>Not available</v>
          </cell>
        </row>
        <row r="4">
          <cell r="N4" t="str">
            <v>X (final)</v>
          </cell>
        </row>
        <row r="5">
          <cell r="N5" t="str">
            <v>P (preliminary)</v>
          </cell>
        </row>
        <row r="6">
          <cell r="N6" t="str">
            <v>F (forecast)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showGridLines="0" showRowColHeaders="0" tabSelected="1" workbookViewId="0">
      <selection activeCell="T17" sqref="T17"/>
    </sheetView>
  </sheetViews>
  <sheetFormatPr defaultColWidth="9.140625" defaultRowHeight="12.75"/>
  <cols>
    <col min="1" max="1" width="2" style="240" bestFit="1" customWidth="1"/>
    <col min="2" max="2" width="9.42578125" style="240" customWidth="1"/>
    <col min="3" max="3" width="10.140625" style="240" customWidth="1"/>
    <col min="4" max="9" width="9.140625" style="240"/>
    <col min="10" max="10" width="10.28515625" style="240" customWidth="1"/>
    <col min="11" max="16384" width="9.140625" style="240"/>
  </cols>
  <sheetData>
    <row r="1" spans="1:13" ht="13.5" thickBot="1">
      <c r="A1" s="247">
        <v>2</v>
      </c>
      <c r="B1" s="247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>
      <c r="A2" s="248"/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7"/>
    </row>
    <row r="3" spans="1:13">
      <c r="A3" s="248"/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90"/>
    </row>
    <row r="4" spans="1:13" ht="41.45" customHeight="1">
      <c r="A4" s="248"/>
      <c r="B4" s="288"/>
      <c r="C4" s="289"/>
      <c r="D4" s="465" t="str">
        <f>CHOOSE($A$1,"Instituti i Statistikave","Institute of Statistics")</f>
        <v>Institute of Statistics</v>
      </c>
      <c r="E4" s="465"/>
      <c r="F4" s="465"/>
      <c r="G4" s="465"/>
      <c r="H4" s="465"/>
      <c r="I4" s="465"/>
      <c r="J4" s="291"/>
      <c r="K4" s="289"/>
      <c r="L4" s="291"/>
      <c r="M4" s="290"/>
    </row>
    <row r="5" spans="1:13">
      <c r="A5" s="248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</row>
    <row r="6" spans="1:13" ht="18.75">
      <c r="A6" s="248"/>
      <c r="B6" s="288"/>
      <c r="C6" s="289"/>
      <c r="D6" s="292"/>
      <c r="E6" s="289"/>
      <c r="F6" s="289"/>
      <c r="G6" s="289"/>
      <c r="H6" s="289"/>
      <c r="I6" s="289"/>
      <c r="J6" s="289"/>
      <c r="K6" s="289"/>
      <c r="L6" s="289"/>
      <c r="M6" s="290"/>
    </row>
    <row r="7" spans="1:13">
      <c r="A7" s="248"/>
      <c r="B7" s="288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</row>
    <row r="8" spans="1:13">
      <c r="A8" s="248"/>
      <c r="B8" s="288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90"/>
    </row>
    <row r="9" spans="1:13">
      <c r="A9" s="248"/>
      <c r="B9" s="288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90"/>
    </row>
    <row r="10" spans="1:13">
      <c r="A10" s="248"/>
      <c r="B10" s="288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90"/>
    </row>
    <row r="11" spans="1:13">
      <c r="A11" s="248"/>
      <c r="B11" s="288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90"/>
    </row>
    <row r="12" spans="1:13" ht="18.75">
      <c r="A12" s="248"/>
      <c r="B12" s="288"/>
      <c r="C12" s="466" t="str">
        <f>CHOOSE($A$1,"Llogaritë Rajonale në Shqipëri","Regional Accounts in Albania")</f>
        <v>Regional Accounts in Albania</v>
      </c>
      <c r="D12" s="466"/>
      <c r="E12" s="466"/>
      <c r="F12" s="466"/>
      <c r="G12" s="466"/>
      <c r="H12" s="466"/>
      <c r="I12" s="466"/>
      <c r="J12" s="289"/>
      <c r="K12" s="289"/>
      <c r="L12" s="289"/>
      <c r="M12" s="290"/>
    </row>
    <row r="13" spans="1:13">
      <c r="A13" s="248"/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90"/>
    </row>
    <row r="14" spans="1:13">
      <c r="A14" s="248"/>
      <c r="B14" s="288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90"/>
    </row>
    <row r="15" spans="1:13">
      <c r="A15" s="248"/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90"/>
    </row>
    <row r="16" spans="1:13">
      <c r="A16" s="248"/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90"/>
    </row>
    <row r="17" spans="1:13" ht="18.75">
      <c r="A17" s="248"/>
      <c r="B17" s="288"/>
      <c r="C17" s="289"/>
      <c r="D17" s="289"/>
      <c r="E17" s="289"/>
      <c r="F17" s="292" t="str">
        <f>CHOOSE($A$1,"Indikatorë Rajonalë","Regional Indicators")</f>
        <v>Regional Indicators</v>
      </c>
      <c r="G17" s="289"/>
      <c r="H17" s="289"/>
      <c r="I17" s="289"/>
      <c r="J17" s="289"/>
      <c r="K17" s="289"/>
      <c r="L17" s="289"/>
      <c r="M17" s="290"/>
    </row>
    <row r="18" spans="1:13" ht="18.75">
      <c r="A18" s="248"/>
      <c r="B18" s="288"/>
      <c r="C18" s="289"/>
      <c r="D18" s="293"/>
      <c r="E18" s="289"/>
      <c r="F18" s="294" t="str">
        <f>CHOOSE($A$1,"Rezultatet sipas klasifikimit NUTS 1, 2, 3","Results by NUTS classification level 1, 2, 3  ")</f>
        <v xml:space="preserve">Results by NUTS classification level 1, 2, 3  </v>
      </c>
      <c r="G18" s="289"/>
      <c r="H18" s="289"/>
      <c r="I18" s="289"/>
      <c r="J18" s="289"/>
      <c r="K18" s="289"/>
      <c r="L18" s="289"/>
      <c r="M18" s="290"/>
    </row>
    <row r="19" spans="1:13" ht="14.25">
      <c r="A19" s="248"/>
      <c r="B19" s="288"/>
      <c r="C19" s="289"/>
      <c r="D19" s="289"/>
      <c r="E19" s="289"/>
      <c r="F19" s="294"/>
      <c r="G19" s="289"/>
      <c r="H19" s="289"/>
      <c r="I19" s="289"/>
      <c r="J19" s="289"/>
      <c r="K19" s="289"/>
      <c r="L19" s="289"/>
      <c r="M19" s="290"/>
    </row>
    <row r="20" spans="1:13" ht="14.25">
      <c r="A20" s="248"/>
      <c r="B20" s="288"/>
      <c r="C20" s="289"/>
      <c r="D20" s="289"/>
      <c r="E20" s="289"/>
      <c r="F20" s="294" t="str">
        <f>CHOOSE($A$1,"Seritë e Indikatorëve Rajonalë për vitet 2016 - 2021","Series of Regional Indicators for years 2016 - 2021")</f>
        <v>Series of Regional Indicators for years 2016 - 2021</v>
      </c>
      <c r="G20" s="289"/>
      <c r="H20" s="289"/>
      <c r="I20" s="289"/>
      <c r="J20" s="289"/>
      <c r="K20" s="289"/>
      <c r="L20" s="289"/>
      <c r="M20" s="290"/>
    </row>
    <row r="21" spans="1:13" ht="14.25">
      <c r="A21" s="248"/>
      <c r="B21" s="288"/>
      <c r="C21" s="289"/>
      <c r="D21" s="289"/>
      <c r="E21" s="289"/>
      <c r="F21" s="295"/>
      <c r="G21" s="289"/>
      <c r="H21" s="289"/>
      <c r="I21" s="289"/>
      <c r="J21" s="289"/>
      <c r="K21" s="289"/>
      <c r="L21" s="289"/>
      <c r="M21" s="290"/>
    </row>
    <row r="22" spans="1:13">
      <c r="A22" s="248"/>
      <c r="B22" s="288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90"/>
    </row>
    <row r="23" spans="1:13">
      <c r="A23" s="248"/>
      <c r="B23" s="288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90"/>
    </row>
    <row r="24" spans="1:13">
      <c r="A24" s="248"/>
      <c r="B24" s="288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90"/>
    </row>
    <row r="25" spans="1:13">
      <c r="A25" s="248"/>
      <c r="B25" s="288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90"/>
    </row>
    <row r="26" spans="1:13">
      <c r="A26" s="248"/>
      <c r="B26" s="288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90"/>
    </row>
    <row r="27" spans="1:13">
      <c r="A27" s="248"/>
      <c r="B27" s="288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90"/>
    </row>
    <row r="28" spans="1:13" ht="14.25">
      <c r="A28" s="248"/>
      <c r="B28" s="296" t="str">
        <f>CHOOSE($A$1,"Publikuar: 16.05.2023","Published: 16.05.2023")</f>
        <v>Published: 16.05.2023</v>
      </c>
      <c r="C28" s="297"/>
      <c r="D28" s="298"/>
      <c r="E28" s="298"/>
      <c r="F28" s="298"/>
      <c r="G28" s="298"/>
      <c r="H28" s="298"/>
      <c r="I28" s="298"/>
      <c r="J28" s="289"/>
      <c r="K28" s="289"/>
      <c r="L28" s="289"/>
      <c r="M28" s="290"/>
    </row>
    <row r="29" spans="1:13" ht="14.25">
      <c r="A29" s="248"/>
      <c r="B29" s="296" t="str">
        <f>CHOOSE($A$1,"Përditësimi i fundit: Maj 2023","The last update: May 2023")</f>
        <v>The last update: May 2023</v>
      </c>
      <c r="C29" s="297"/>
      <c r="D29" s="298"/>
      <c r="E29" s="298"/>
      <c r="F29" s="298"/>
      <c r="G29" s="298"/>
      <c r="H29" s="298"/>
      <c r="I29" s="298"/>
      <c r="J29" s="289"/>
      <c r="K29" s="289"/>
      <c r="L29" s="289"/>
      <c r="M29" s="290"/>
    </row>
    <row r="30" spans="1:13" ht="14.25">
      <c r="A30" s="248"/>
      <c r="B30" s="296"/>
      <c r="C30" s="297"/>
      <c r="D30" s="299"/>
      <c r="E30" s="299"/>
      <c r="F30" s="299"/>
      <c r="G30" s="299"/>
      <c r="H30" s="299"/>
      <c r="I30" s="299"/>
      <c r="J30" s="289"/>
      <c r="K30" s="289"/>
      <c r="L30" s="289"/>
      <c r="M30" s="290"/>
    </row>
    <row r="31" spans="1:13" ht="14.25">
      <c r="A31" s="248"/>
      <c r="B31" s="296" t="str">
        <f>CHOOSE($A$1,"Për pyetje në lidhje me këtë publikim ju lutemi të kontaktoni:","For more information please contact:")</f>
        <v>For more information please contact:</v>
      </c>
      <c r="C31" s="297"/>
      <c r="D31" s="298"/>
      <c r="E31" s="298"/>
      <c r="F31" s="298"/>
      <c r="G31" s="298"/>
      <c r="H31" s="298"/>
      <c r="I31" s="298"/>
      <c r="J31" s="289"/>
      <c r="K31" s="289"/>
      <c r="L31" s="289"/>
      <c r="M31" s="290"/>
    </row>
    <row r="32" spans="1:13" ht="14.25">
      <c r="A32" s="248"/>
      <c r="B32" s="296" t="str">
        <f>CHOOSE($A$1,"Tel +(355) 4 2222411 / +(355) 4 2233356 | Fax +(355) 4 2228300 ose E-Mail: info@instat.gov.al","Tel +(355) 4 2222411 / +(355) 4 2233356 | Fax +(355) 4 2228300 ose E-Mail: info@instat.gov.al")</f>
        <v>Tel +(355) 4 2222411 / +(355) 4 2233356 | Fax +(355) 4 2228300 ose E-Mail: info@instat.gov.al</v>
      </c>
      <c r="C32" s="297"/>
      <c r="D32" s="298"/>
      <c r="E32" s="298"/>
      <c r="F32" s="298"/>
      <c r="G32" s="298"/>
      <c r="H32" s="298"/>
      <c r="I32" s="298"/>
      <c r="J32" s="289"/>
      <c r="K32" s="289"/>
      <c r="L32" s="289"/>
      <c r="M32" s="290"/>
    </row>
    <row r="33" spans="1:13">
      <c r="A33" s="248"/>
      <c r="B33" s="300"/>
      <c r="C33" s="301"/>
      <c r="D33" s="299"/>
      <c r="E33" s="299"/>
      <c r="F33" s="299"/>
      <c r="G33" s="299"/>
      <c r="H33" s="299"/>
      <c r="I33" s="299"/>
      <c r="J33" s="289"/>
      <c r="K33" s="289"/>
      <c r="L33" s="289"/>
      <c r="M33" s="290"/>
    </row>
    <row r="34" spans="1:13" ht="18.75">
      <c r="A34" s="248"/>
      <c r="B34" s="302" t="str">
        <f>CHOOSE($A$1,"© Instituti i Statistikave, Tiranë 2023","© Institute of Statistics, Tiranë 2023")</f>
        <v>© Institute of Statistics, Tiranë 2023</v>
      </c>
      <c r="C34" s="303"/>
      <c r="D34" s="299"/>
      <c r="E34" s="299"/>
      <c r="F34" s="299"/>
      <c r="G34" s="299"/>
      <c r="H34" s="299"/>
      <c r="I34" s="299"/>
      <c r="J34" s="289"/>
      <c r="K34" s="289"/>
      <c r="L34" s="289"/>
      <c r="M34" s="290"/>
    </row>
    <row r="35" spans="1:13">
      <c r="A35" s="248"/>
      <c r="B35" s="304"/>
      <c r="C35" s="289"/>
      <c r="D35" s="299"/>
      <c r="E35" s="299"/>
      <c r="F35" s="299"/>
      <c r="G35" s="299"/>
      <c r="H35" s="299"/>
      <c r="I35" s="299"/>
      <c r="J35" s="289"/>
      <c r="K35" s="289"/>
      <c r="L35" s="289"/>
      <c r="M35" s="290"/>
    </row>
    <row r="36" spans="1:13" ht="18.75">
      <c r="A36" s="249"/>
      <c r="B36" s="302"/>
      <c r="C36" s="299"/>
      <c r="D36" s="299"/>
      <c r="E36" s="299"/>
      <c r="F36" s="299"/>
      <c r="G36" s="299"/>
      <c r="H36" s="299"/>
      <c r="I36" s="299"/>
      <c r="J36" s="289"/>
      <c r="K36" s="289"/>
      <c r="L36" s="289"/>
      <c r="M36" s="290"/>
    </row>
    <row r="37" spans="1:13" ht="18.75">
      <c r="A37" s="249"/>
      <c r="B37" s="302"/>
      <c r="C37" s="299"/>
      <c r="D37" s="299"/>
      <c r="E37" s="299"/>
      <c r="F37" s="299"/>
      <c r="G37" s="299"/>
      <c r="H37" s="299"/>
      <c r="I37" s="299"/>
      <c r="J37" s="289"/>
      <c r="K37" s="289"/>
      <c r="L37" s="289"/>
      <c r="M37" s="290"/>
    </row>
    <row r="38" spans="1:13" ht="18.75">
      <c r="A38" s="249"/>
      <c r="B38" s="302"/>
      <c r="C38" s="299"/>
      <c r="D38" s="299"/>
      <c r="E38" s="299"/>
      <c r="F38" s="299"/>
      <c r="G38" s="299"/>
      <c r="H38" s="299"/>
      <c r="I38" s="299"/>
      <c r="J38" s="289"/>
      <c r="K38" s="289"/>
      <c r="L38" s="289"/>
      <c r="M38" s="290"/>
    </row>
    <row r="39" spans="1:13" ht="19.5" thickBot="1">
      <c r="A39" s="249"/>
      <c r="B39" s="305"/>
      <c r="C39" s="306"/>
      <c r="D39" s="306"/>
      <c r="E39" s="306"/>
      <c r="F39" s="306"/>
      <c r="G39" s="306"/>
      <c r="H39" s="306"/>
      <c r="I39" s="306"/>
      <c r="J39" s="307"/>
      <c r="K39" s="307"/>
      <c r="L39" s="307"/>
      <c r="M39" s="308"/>
    </row>
  </sheetData>
  <mergeCells count="2">
    <mergeCell ref="D4:I4"/>
    <mergeCell ref="C12:I12"/>
  </mergeCells>
  <pageMargins left="0.7" right="0.7" top="0.75" bottom="0.75" header="0.3" footer="0.3"/>
  <pageSetup orientation="portrait" r:id="rId1"/>
  <ignoredErrors>
    <ignoredError sqref="F17:F18 C1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>
      <selection activeCell="N15" sqref="N15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968</v>
      </c>
      <c r="C1" s="186"/>
    </row>
    <row r="2" spans="1:17" ht="15.75">
      <c r="A2" s="185"/>
      <c r="B2" s="186" t="s">
        <v>969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458" t="s">
        <v>780</v>
      </c>
      <c r="C7" s="496" t="s">
        <v>904</v>
      </c>
      <c r="D7" s="496"/>
      <c r="E7" s="497"/>
      <c r="F7" s="371">
        <v>2.6613987766801301</v>
      </c>
      <c r="G7" s="351">
        <v>5.3084867464480112</v>
      </c>
      <c r="H7" s="351">
        <v>5.5516129665371068</v>
      </c>
      <c r="I7" s="351">
        <v>3.3708713990797037</v>
      </c>
      <c r="J7" s="351">
        <v>-2.6285372014114188</v>
      </c>
      <c r="K7" s="352">
        <v>12.670698634064365</v>
      </c>
      <c r="M7" s="395"/>
      <c r="N7" s="395"/>
      <c r="O7" s="395"/>
      <c r="P7" s="395"/>
      <c r="Q7" s="395"/>
    </row>
    <row r="8" spans="1:17">
      <c r="B8" s="458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3.5976764709052702</v>
      </c>
      <c r="G10" s="356">
        <v>3.7097194466531249</v>
      </c>
      <c r="H10" s="356">
        <v>3.8178199409256308</v>
      </c>
      <c r="I10" s="356">
        <v>3.2678514123459763</v>
      </c>
      <c r="J10" s="356">
        <v>-4.7466917894362695</v>
      </c>
      <c r="K10" s="357">
        <v>11.955965501981353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4.4605156801336818</v>
      </c>
      <c r="G11" s="354">
        <v>0.65305609124364139</v>
      </c>
      <c r="H11" s="354">
        <v>5.7776111508691059</v>
      </c>
      <c r="I11" s="354">
        <v>-1.9069922269861905</v>
      </c>
      <c r="J11" s="354">
        <v>-6.0117437456056564</v>
      </c>
      <c r="K11" s="355">
        <v>11.375720540249716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3.0971738022258677</v>
      </c>
      <c r="G12" s="354">
        <v>8.4730537640616035</v>
      </c>
      <c r="H12" s="354">
        <v>3.5196238852391701</v>
      </c>
      <c r="I12" s="354">
        <v>5.6649671882331347</v>
      </c>
      <c r="J12" s="354">
        <v>-4.6305448374987606</v>
      </c>
      <c r="K12" s="355">
        <v>14.103096664893911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-2.0507630535028909</v>
      </c>
      <c r="G13" s="354">
        <v>3.9224908946763577</v>
      </c>
      <c r="H13" s="354">
        <v>5.5203093585724332</v>
      </c>
      <c r="I13" s="354">
        <v>-2.0553743859145328</v>
      </c>
      <c r="J13" s="354">
        <v>-0.67202489980743962</v>
      </c>
      <c r="K13" s="355">
        <v>6.8053364613146243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7.7255443522055316</v>
      </c>
      <c r="G14" s="354">
        <v>-1.2237653374766637</v>
      </c>
      <c r="H14" s="354">
        <v>0.82145754151787287</v>
      </c>
      <c r="I14" s="354">
        <v>4.4930877677549859</v>
      </c>
      <c r="J14" s="354">
        <v>-6.0034869429506159</v>
      </c>
      <c r="K14" s="355">
        <v>9.5206733387574332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3.3463664598429261</v>
      </c>
      <c r="G15" s="354">
        <v>5.6116698740481752E-2</v>
      </c>
      <c r="H15" s="354">
        <v>4.5259711326357603</v>
      </c>
      <c r="I15" s="354">
        <v>2.8690842342731031</v>
      </c>
      <c r="J15" s="354">
        <v>-4.7445807102747892</v>
      </c>
      <c r="K15" s="355">
        <v>11.204667641759087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2.6384959789637747</v>
      </c>
      <c r="G17" s="356">
        <v>9.0583090994524724</v>
      </c>
      <c r="H17" s="356">
        <v>6.7032481150677654</v>
      </c>
      <c r="I17" s="356">
        <v>3.4425505469584294</v>
      </c>
      <c r="J17" s="356">
        <v>-1.7655801924365306</v>
      </c>
      <c r="K17" s="357">
        <v>14.144708428763948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3.8925926648342397</v>
      </c>
      <c r="G18" s="354">
        <v>1.4391208093634305</v>
      </c>
      <c r="H18" s="354">
        <v>4.5275458216487436</v>
      </c>
      <c r="I18" s="354">
        <v>1.3143842890212909</v>
      </c>
      <c r="J18" s="354">
        <v>0.82140979028568495</v>
      </c>
      <c r="K18" s="355">
        <v>10.844779216545078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2.4202356733126891</v>
      </c>
      <c r="G19" s="354">
        <v>10.403398835209288</v>
      </c>
      <c r="H19" s="354">
        <v>7.0561590009051542</v>
      </c>
      <c r="I19" s="354">
        <v>3.7795973674855219</v>
      </c>
      <c r="J19" s="354">
        <v>-2.1655604507770931</v>
      </c>
      <c r="K19" s="355">
        <v>14.670494936868337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1.9454276645195279</v>
      </c>
      <c r="G21" s="356">
        <v>0.54433398479818607</v>
      </c>
      <c r="H21" s="356">
        <v>4.9906210557714417</v>
      </c>
      <c r="I21" s="356">
        <v>3.3288075354759314</v>
      </c>
      <c r="J21" s="356">
        <v>-2.4060869263204836</v>
      </c>
      <c r="K21" s="357">
        <v>10.601028557287819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4.1566316248425608</v>
      </c>
      <c r="G22" s="354">
        <v>3.2808704300200304</v>
      </c>
      <c r="H22" s="354">
        <v>-0.48619944033568174</v>
      </c>
      <c r="I22" s="354">
        <v>-1.1340586833504886</v>
      </c>
      <c r="J22" s="354">
        <v>-8.3490099964237174E-2</v>
      </c>
      <c r="K22" s="355">
        <v>7.5497610950997966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-3.5138034376504379</v>
      </c>
      <c r="G23" s="354">
        <v>1.5329028990726243</v>
      </c>
      <c r="H23" s="354">
        <v>7.4571226353120181</v>
      </c>
      <c r="I23" s="354">
        <v>5.6480940412294842</v>
      </c>
      <c r="J23" s="354">
        <v>-4.5249297680510381</v>
      </c>
      <c r="K23" s="355">
        <v>12.01489111988792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0.46698586041151202</v>
      </c>
      <c r="G24" s="354">
        <v>6.2145958816969937E-2</v>
      </c>
      <c r="H24" s="354">
        <v>3.1350894519037098</v>
      </c>
      <c r="I24" s="354">
        <v>4.2598032536400154</v>
      </c>
      <c r="J24" s="354">
        <v>-2.3741391505048455</v>
      </c>
      <c r="K24" s="355">
        <v>6.8138375087065697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6.9326776453709726</v>
      </c>
      <c r="G25" s="354">
        <v>-1.9851459712521375</v>
      </c>
      <c r="H25" s="354">
        <v>3.6867814105863346</v>
      </c>
      <c r="I25" s="354">
        <v>3.2884361464368794</v>
      </c>
      <c r="J25" s="354">
        <v>-2.1586824958198463</v>
      </c>
      <c r="K25" s="355">
        <v>8.8090261772494358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7.5141213089336532</v>
      </c>
      <c r="G26" s="358">
        <v>-0.39892048434441563</v>
      </c>
      <c r="H26" s="358">
        <v>5.9952016929678393</v>
      </c>
      <c r="I26" s="358">
        <v>1.3523257801969493</v>
      </c>
      <c r="J26" s="358">
        <v>0.17888815614664111</v>
      </c>
      <c r="K26" s="359">
        <v>12.936177794880635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F32" s="388"/>
      <c r="G32" s="388"/>
    </row>
    <row r="33" spans="6:7">
      <c r="F33" s="388"/>
      <c r="G33" s="388"/>
    </row>
    <row r="34" spans="6:7">
      <c r="F34" s="388"/>
      <c r="G34" s="388"/>
    </row>
    <row r="35" spans="6:7">
      <c r="F35" s="388"/>
      <c r="G35" s="388"/>
    </row>
    <row r="36" spans="6:7">
      <c r="F36" s="388"/>
      <c r="G36" s="388"/>
    </row>
    <row r="37" spans="6:7">
      <c r="F37" s="388"/>
      <c r="G37" s="388"/>
    </row>
    <row r="38" spans="6:7">
      <c r="F38" s="388"/>
      <c r="G38" s="388"/>
    </row>
    <row r="39" spans="6:7">
      <c r="F39" s="388"/>
      <c r="G39" s="388"/>
    </row>
    <row r="40" spans="6:7">
      <c r="F40" s="388"/>
      <c r="G40" s="388"/>
    </row>
    <row r="41" spans="6:7">
      <c r="F41" s="388"/>
      <c r="G41" s="388"/>
    </row>
    <row r="42" spans="6:7">
      <c r="F42" s="388"/>
      <c r="G42" s="388"/>
    </row>
    <row r="43" spans="6:7">
      <c r="F43" s="388"/>
      <c r="G43" s="388"/>
    </row>
    <row r="44" spans="6:7">
      <c r="F44" s="388"/>
      <c r="G44" s="388"/>
    </row>
    <row r="45" spans="6:7">
      <c r="F45" s="388"/>
      <c r="G45" s="388"/>
    </row>
    <row r="46" spans="6:7">
      <c r="F46" s="388"/>
      <c r="G46" s="388"/>
    </row>
    <row r="47" spans="6:7">
      <c r="F47" s="388"/>
      <c r="G47" s="388"/>
    </row>
    <row r="48" spans="6:7">
      <c r="F48" s="388"/>
      <c r="G48" s="388"/>
    </row>
  </sheetData>
  <mergeCells count="12">
    <mergeCell ref="D21:E21"/>
    <mergeCell ref="B4:B5"/>
    <mergeCell ref="C4:E5"/>
    <mergeCell ref="F4:F5"/>
    <mergeCell ref="I4:I5"/>
    <mergeCell ref="K4:K5"/>
    <mergeCell ref="C7:E8"/>
    <mergeCell ref="D10:E10"/>
    <mergeCell ref="D17:E17"/>
    <mergeCell ref="G4:G5"/>
    <mergeCell ref="H4:H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>
      <selection activeCell="M10" sqref="M10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970</v>
      </c>
      <c r="C1" s="186"/>
    </row>
    <row r="2" spans="1:17" ht="15.75">
      <c r="A2" s="185"/>
      <c r="B2" s="186" t="s">
        <v>971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450" t="s">
        <v>780</v>
      </c>
      <c r="C7" s="496" t="s">
        <v>904</v>
      </c>
      <c r="D7" s="496"/>
      <c r="E7" s="497"/>
      <c r="F7" s="371">
        <v>3.3149921921005898</v>
      </c>
      <c r="G7" s="351">
        <v>3.8021982010776298</v>
      </c>
      <c r="H7" s="351">
        <v>4.0193456125325469</v>
      </c>
      <c r="I7" s="351">
        <v>2.0876048595906269</v>
      </c>
      <c r="J7" s="351">
        <v>-3.3020792360719331</v>
      </c>
      <c r="K7" s="352">
        <v>8.9100125853401977</v>
      </c>
      <c r="M7" s="395"/>
      <c r="N7" s="395"/>
      <c r="O7" s="395"/>
      <c r="P7" s="395"/>
      <c r="Q7" s="395"/>
    </row>
    <row r="8" spans="1:17">
      <c r="B8" s="450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0.89832105760657111</v>
      </c>
      <c r="G10" s="356">
        <v>0.56099263626249796</v>
      </c>
      <c r="H10" s="356">
        <v>0.59424139206882043</v>
      </c>
      <c r="I10" s="356">
        <v>0.481645673804181</v>
      </c>
      <c r="J10" s="356">
        <v>-1.2481572706901403</v>
      </c>
      <c r="K10" s="357">
        <v>1.8981086345705871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0.18511111235836711</v>
      </c>
      <c r="G11" s="354">
        <v>2.2636718441002998E-2</v>
      </c>
      <c r="H11" s="354">
        <v>0.14612231171853324</v>
      </c>
      <c r="I11" s="354">
        <v>-8.2998433657463969E-2</v>
      </c>
      <c r="J11" s="354">
        <v>-0.20488445336757821</v>
      </c>
      <c r="K11" s="355">
        <v>0.18182347343733327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0.32558987251885979</v>
      </c>
      <c r="G12" s="354">
        <v>0.60909903102177398</v>
      </c>
      <c r="H12" s="354">
        <v>0.19049956509906249</v>
      </c>
      <c r="I12" s="354">
        <v>0.39584836907767001</v>
      </c>
      <c r="J12" s="354">
        <v>-0.56686215675165963</v>
      </c>
      <c r="K12" s="355">
        <v>1.0664088753862808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-3.8053974049653022E-2</v>
      </c>
      <c r="G13" s="354">
        <v>5.1051728658340866E-2</v>
      </c>
      <c r="H13" s="354">
        <v>7.9338803670900668E-2</v>
      </c>
      <c r="I13" s="354">
        <v>-4.8777949295334549E-2</v>
      </c>
      <c r="J13" s="459">
        <v>-2.0889544310105446E-3</v>
      </c>
      <c r="K13" s="355">
        <v>7.1930846716940999E-2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0.2589736102886081</v>
      </c>
      <c r="G14" s="354">
        <v>-7.0042451638649778E-2</v>
      </c>
      <c r="H14" s="460">
        <v>-4.7909443429568536E-4</v>
      </c>
      <c r="I14" s="354">
        <v>9.9469974174325335E-2</v>
      </c>
      <c r="J14" s="354">
        <v>-0.20165580850681014</v>
      </c>
      <c r="K14" s="355">
        <v>0.17840917961331187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0.16670043649038707</v>
      </c>
      <c r="G15" s="354">
        <v>-5.1752390219970815E-2</v>
      </c>
      <c r="H15" s="354">
        <v>0.17875980601462252</v>
      </c>
      <c r="I15" s="354">
        <v>0.11810371350498307</v>
      </c>
      <c r="J15" s="354">
        <v>-0.2726658976330818</v>
      </c>
      <c r="K15" s="355">
        <v>0.39953625941671944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1.5340080113870873</v>
      </c>
      <c r="G17" s="356">
        <v>3.3545213877413422</v>
      </c>
      <c r="H17" s="356">
        <v>2.3917709942892103</v>
      </c>
      <c r="I17" s="356">
        <v>1.1053354844718022</v>
      </c>
      <c r="J17" s="356">
        <v>-1.2630626843008868</v>
      </c>
      <c r="K17" s="357">
        <v>5.396904935672648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0.30930689021128382</v>
      </c>
      <c r="G18" s="354">
        <v>1.9066537235058682E-2</v>
      </c>
      <c r="H18" s="354">
        <v>0.2566520786777266</v>
      </c>
      <c r="I18" s="354">
        <v>2.6261229085583277E-2</v>
      </c>
      <c r="J18" s="354">
        <v>3.3012629347016598E-2</v>
      </c>
      <c r="K18" s="355">
        <v>0.46250604661814182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1.2247011211758085</v>
      </c>
      <c r="G19" s="354">
        <v>3.3354548505062862</v>
      </c>
      <c r="H19" s="354">
        <v>2.1351189156114874</v>
      </c>
      <c r="I19" s="354">
        <v>1.0790742553862169</v>
      </c>
      <c r="J19" s="354">
        <v>-1.2960753136479051</v>
      </c>
      <c r="K19" s="355">
        <v>4.9343988890545063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0.88266312310691675</v>
      </c>
      <c r="G21" s="356">
        <v>-0.11331582292621632</v>
      </c>
      <c r="H21" s="356">
        <v>1.0333332261745083</v>
      </c>
      <c r="I21" s="356">
        <v>0.50062370131463518</v>
      </c>
      <c r="J21" s="356">
        <v>-0.79085928108091286</v>
      </c>
      <c r="K21" s="357">
        <v>1.6149990150969431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0.2077117544276251</v>
      </c>
      <c r="G22" s="354">
        <v>8.0178022656175255E-2</v>
      </c>
      <c r="H22" s="354">
        <v>-5.0395806774918117E-2</v>
      </c>
      <c r="I22" s="354">
        <v>-9.0899578373961301E-2</v>
      </c>
      <c r="J22" s="354">
        <v>1.7716082780291964E-2</v>
      </c>
      <c r="K22" s="355">
        <v>0.1063161779741733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-0.25096771765043513</v>
      </c>
      <c r="G23" s="354">
        <v>0.12184504361578831</v>
      </c>
      <c r="H23" s="354">
        <v>0.61561072747851431</v>
      </c>
      <c r="I23" s="354">
        <v>0.41746871928241314</v>
      </c>
      <c r="J23" s="354">
        <v>-0.56955166974701088</v>
      </c>
      <c r="K23" s="355">
        <v>0.66489416338973961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2.7695549031946352E-2</v>
      </c>
      <c r="G24" s="354">
        <v>-1.9601565289359382E-2</v>
      </c>
      <c r="H24" s="354">
        <v>5.5404469392110751E-2</v>
      </c>
      <c r="I24" s="354">
        <v>7.276567093556871E-2</v>
      </c>
      <c r="J24" s="354">
        <v>-6.2413479257584593E-2</v>
      </c>
      <c r="K24" s="355">
        <v>7.8192425170221347E-2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0.35759714324018965</v>
      </c>
      <c r="G25" s="354">
        <v>-0.17751485721792953</v>
      </c>
      <c r="H25" s="354">
        <v>0.14955646758048474</v>
      </c>
      <c r="I25" s="354">
        <v>8.3583257715020051E-2</v>
      </c>
      <c r="J25" s="354">
        <v>-0.1684226467913274</v>
      </c>
      <c r="K25" s="355">
        <v>0.23111806709396437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0.54062639405759871</v>
      </c>
      <c r="G26" s="358">
        <v>-0.11822246669089295</v>
      </c>
      <c r="H26" s="358">
        <v>0.26315736849831478</v>
      </c>
      <c r="I26" s="358">
        <v>1.7705631755592689E-2</v>
      </c>
      <c r="J26" s="358">
        <v>-8.187568065281552E-3</v>
      </c>
      <c r="K26" s="359">
        <v>0.53447818146884374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B32" s="451"/>
      <c r="F32" s="388"/>
      <c r="G32" s="388"/>
    </row>
    <row r="33" spans="2:7">
      <c r="B33" s="451"/>
      <c r="F33" s="388"/>
      <c r="G33" s="388"/>
    </row>
    <row r="34" spans="2:7">
      <c r="F34" s="388"/>
      <c r="G34" s="388"/>
    </row>
    <row r="35" spans="2:7">
      <c r="F35" s="388"/>
      <c r="G35" s="388"/>
    </row>
    <row r="36" spans="2:7">
      <c r="F36" s="388"/>
      <c r="G36" s="388"/>
    </row>
    <row r="37" spans="2:7">
      <c r="F37" s="388"/>
      <c r="G37" s="388"/>
    </row>
    <row r="38" spans="2:7">
      <c r="F38" s="388"/>
      <c r="G38" s="388"/>
    </row>
    <row r="39" spans="2:7">
      <c r="F39" s="388"/>
      <c r="G39" s="388"/>
    </row>
    <row r="40" spans="2:7">
      <c r="F40" s="388"/>
      <c r="G40" s="388"/>
    </row>
    <row r="41" spans="2:7">
      <c r="F41" s="388"/>
      <c r="G41" s="388"/>
    </row>
    <row r="42" spans="2:7">
      <c r="F42" s="388"/>
      <c r="G42" s="388"/>
    </row>
    <row r="43" spans="2:7">
      <c r="F43" s="388"/>
      <c r="G43" s="388"/>
    </row>
    <row r="44" spans="2:7">
      <c r="F44" s="388"/>
      <c r="G44" s="388"/>
    </row>
    <row r="45" spans="2:7">
      <c r="F45" s="388"/>
      <c r="G45" s="388"/>
    </row>
    <row r="46" spans="2:7">
      <c r="F46" s="388"/>
      <c r="G46" s="388"/>
    </row>
    <row r="47" spans="2:7">
      <c r="F47" s="388"/>
      <c r="G47" s="388"/>
    </row>
    <row r="48" spans="2:7">
      <c r="F48" s="388"/>
      <c r="G48" s="388"/>
    </row>
  </sheetData>
  <mergeCells count="12">
    <mergeCell ref="D21:E21"/>
    <mergeCell ref="B4:B5"/>
    <mergeCell ref="C4:E5"/>
    <mergeCell ref="F4:F5"/>
    <mergeCell ref="I4:I5"/>
    <mergeCell ref="K4:K5"/>
    <mergeCell ref="C7:E8"/>
    <mergeCell ref="D10:E10"/>
    <mergeCell ref="D17:E17"/>
    <mergeCell ref="G4:G5"/>
    <mergeCell ref="H4:H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37"/>
  <sheetViews>
    <sheetView showGridLines="0" workbookViewId="0">
      <selection activeCell="O9" sqref="O9"/>
    </sheetView>
  </sheetViews>
  <sheetFormatPr defaultRowHeight="12.75"/>
  <cols>
    <col min="1" max="1" width="17" bestFit="1" customWidth="1"/>
    <col min="8" max="8" width="9.5703125" bestFit="1" customWidth="1"/>
    <col min="9" max="10" width="9.5703125" customWidth="1"/>
  </cols>
  <sheetData>
    <row r="1" spans="1:17" ht="15.75">
      <c r="A1" s="185"/>
      <c r="B1" s="186" t="s">
        <v>972</v>
      </c>
      <c r="C1" s="186"/>
    </row>
    <row r="2" spans="1:17" ht="15.75">
      <c r="A2" s="185"/>
      <c r="B2" s="186" t="s">
        <v>973</v>
      </c>
      <c r="C2" s="186"/>
    </row>
    <row r="3" spans="1:17">
      <c r="A3" s="185" t="s">
        <v>930</v>
      </c>
      <c r="B3" s="179"/>
      <c r="C3" s="179"/>
      <c r="D3" s="179"/>
      <c r="E3" s="179"/>
      <c r="F3" s="197"/>
      <c r="G3" s="197"/>
      <c r="H3" s="197"/>
      <c r="I3" s="197" t="s">
        <v>927</v>
      </c>
      <c r="J3" s="19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2876101</v>
      </c>
      <c r="G7" s="335">
        <v>2873457</v>
      </c>
      <c r="H7" s="335">
        <v>2866376</v>
      </c>
      <c r="I7" s="335">
        <v>2854191</v>
      </c>
      <c r="J7" s="335">
        <v>2837849</v>
      </c>
      <c r="K7" s="336">
        <v>2811666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337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828935</v>
      </c>
      <c r="G10" s="339">
        <v>823358</v>
      </c>
      <c r="H10" s="339">
        <v>816776</v>
      </c>
      <c r="I10" s="339">
        <v>809234</v>
      </c>
      <c r="J10" s="339">
        <v>801326</v>
      </c>
      <c r="K10" s="340">
        <v>790961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127315</v>
      </c>
      <c r="G11" s="182">
        <v>123285</v>
      </c>
      <c r="H11" s="182">
        <v>119967</v>
      </c>
      <c r="I11" s="182">
        <v>117409</v>
      </c>
      <c r="J11" s="182">
        <v>114771</v>
      </c>
      <c r="K11" s="341">
        <v>111634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282514</v>
      </c>
      <c r="G12" s="182">
        <v>287226</v>
      </c>
      <c r="H12" s="182">
        <v>289871</v>
      </c>
      <c r="I12" s="182">
        <v>290409</v>
      </c>
      <c r="J12" s="182">
        <v>291363</v>
      </c>
      <c r="K12" s="341">
        <v>291677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80421</v>
      </c>
      <c r="G13" s="182">
        <v>78480</v>
      </c>
      <c r="H13" s="182">
        <v>76990</v>
      </c>
      <c r="I13" s="182">
        <v>76011</v>
      </c>
      <c r="J13" s="182">
        <v>74909</v>
      </c>
      <c r="K13" s="341">
        <v>73578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129637</v>
      </c>
      <c r="G14" s="182">
        <v>127910</v>
      </c>
      <c r="H14" s="182">
        <v>126004</v>
      </c>
      <c r="I14" s="182">
        <v>123953</v>
      </c>
      <c r="J14" s="182">
        <v>121690</v>
      </c>
      <c r="K14" s="341">
        <v>118980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209048</v>
      </c>
      <c r="G15" s="182">
        <v>206457</v>
      </c>
      <c r="H15" s="182">
        <v>203944</v>
      </c>
      <c r="I15" s="182">
        <v>201452</v>
      </c>
      <c r="J15" s="182">
        <v>198593</v>
      </c>
      <c r="K15" s="341">
        <v>195092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1138403</v>
      </c>
      <c r="G17" s="339">
        <v>1154343</v>
      </c>
      <c r="H17" s="339">
        <v>1166332</v>
      </c>
      <c r="I17" s="339">
        <v>1173187</v>
      </c>
      <c r="J17" s="339">
        <v>1177333</v>
      </c>
      <c r="K17" s="340">
        <v>1178529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285711</v>
      </c>
      <c r="G18" s="182">
        <v>281188</v>
      </c>
      <c r="H18" s="182">
        <v>276766</v>
      </c>
      <c r="I18" s="182">
        <v>272526</v>
      </c>
      <c r="J18" s="182">
        <v>268160</v>
      </c>
      <c r="K18" s="341">
        <v>262679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852692</v>
      </c>
      <c r="G19" s="182">
        <v>873155</v>
      </c>
      <c r="H19" s="182">
        <v>889566</v>
      </c>
      <c r="I19" s="182">
        <v>900661</v>
      </c>
      <c r="J19" s="182">
        <v>909173</v>
      </c>
      <c r="K19" s="341">
        <v>915850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928</v>
      </c>
      <c r="E21" s="492"/>
      <c r="F21" s="339">
        <v>908763</v>
      </c>
      <c r="G21" s="339">
        <v>895756</v>
      </c>
      <c r="H21" s="339">
        <v>883268</v>
      </c>
      <c r="I21" s="339">
        <v>871770</v>
      </c>
      <c r="J21" s="339">
        <v>859190</v>
      </c>
      <c r="K21" s="340">
        <v>842176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133689</v>
      </c>
      <c r="G22" s="182">
        <v>129689</v>
      </c>
      <c r="H22" s="182">
        <v>126299</v>
      </c>
      <c r="I22" s="182">
        <v>123578</v>
      </c>
      <c r="J22" s="182">
        <v>120727</v>
      </c>
      <c r="K22" s="341">
        <v>117250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303811</v>
      </c>
      <c r="G23" s="182">
        <v>300324</v>
      </c>
      <c r="H23" s="182">
        <v>296448</v>
      </c>
      <c r="I23" s="182">
        <v>292317</v>
      </c>
      <c r="J23" s="182">
        <v>287946</v>
      </c>
      <c r="K23" s="341">
        <v>282208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66986</v>
      </c>
      <c r="G24" s="182">
        <v>64454</v>
      </c>
      <c r="H24" s="182">
        <v>62190</v>
      </c>
      <c r="I24" s="182">
        <v>60395</v>
      </c>
      <c r="J24" s="182">
        <v>58706</v>
      </c>
      <c r="K24" s="341">
        <v>56655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215869</v>
      </c>
      <c r="G25" s="182">
        <v>212248</v>
      </c>
      <c r="H25" s="182">
        <v>209036</v>
      </c>
      <c r="I25" s="182">
        <v>206364</v>
      </c>
      <c r="J25" s="182">
        <v>203512</v>
      </c>
      <c r="K25" s="341">
        <v>199748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188408</v>
      </c>
      <c r="G26" s="342">
        <v>189041</v>
      </c>
      <c r="H26" s="342">
        <v>189295</v>
      </c>
      <c r="I26" s="342">
        <v>189116</v>
      </c>
      <c r="J26" s="342">
        <v>188299</v>
      </c>
      <c r="K26" s="343">
        <v>186315</v>
      </c>
      <c r="M26" s="395"/>
      <c r="N26" s="395"/>
      <c r="O26" s="395"/>
      <c r="P26" s="395"/>
      <c r="Q26" s="395"/>
    </row>
    <row r="28" spans="2:17">
      <c r="F28" s="183"/>
      <c r="G28" s="183"/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"/>
  <sheetViews>
    <sheetView showGridLines="0" workbookViewId="0">
      <selection activeCell="A10" sqref="A10"/>
    </sheetView>
  </sheetViews>
  <sheetFormatPr defaultRowHeight="12.75"/>
  <cols>
    <col min="1" max="1" width="17" bestFit="1" customWidth="1"/>
    <col min="8" max="10" width="10.7109375" customWidth="1"/>
    <col min="241" max="241" width="8.5703125" bestFit="1" customWidth="1"/>
    <col min="242" max="242" width="12.28515625" bestFit="1" customWidth="1"/>
    <col min="244" max="244" width="12.5703125" bestFit="1" customWidth="1"/>
    <col min="245" max="245" width="18.42578125" bestFit="1" customWidth="1"/>
  </cols>
  <sheetData>
    <row r="1" spans="1:17" ht="15.75">
      <c r="A1" s="185"/>
      <c r="B1" s="220" t="s">
        <v>974</v>
      </c>
      <c r="D1" s="220"/>
    </row>
    <row r="2" spans="1:17" ht="15.75">
      <c r="A2" s="185"/>
      <c r="B2" s="186" t="s">
        <v>975</v>
      </c>
    </row>
    <row r="3" spans="1:17" ht="15">
      <c r="A3" s="185" t="s">
        <v>930</v>
      </c>
      <c r="F3" s="219"/>
      <c r="G3" s="219"/>
      <c r="H3" s="219"/>
      <c r="I3" s="219" t="s">
        <v>941</v>
      </c>
      <c r="J3" s="219"/>
      <c r="K3" s="219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511970.59026133158</v>
      </c>
      <c r="G7" s="335">
        <v>539644.57651605934</v>
      </c>
      <c r="H7" s="335">
        <v>571010.6844888702</v>
      </c>
      <c r="I7" s="335">
        <v>592778.62965987215</v>
      </c>
      <c r="J7" s="335">
        <v>580521.06320813566</v>
      </c>
      <c r="K7" s="336">
        <v>660168.08218292706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422416.16173532302</v>
      </c>
      <c r="G10" s="339">
        <v>441053.98772723624</v>
      </c>
      <c r="H10" s="339">
        <v>461582.56856334518</v>
      </c>
      <c r="I10" s="339">
        <v>481108.89604667015</v>
      </c>
      <c r="J10" s="339">
        <v>462794.66359596472</v>
      </c>
      <c r="K10" s="340">
        <v>524915.92192609445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384400.63577367581</v>
      </c>
      <c r="G11" s="182">
        <v>399558.52195078769</v>
      </c>
      <c r="H11" s="182">
        <v>434332.76588832948</v>
      </c>
      <c r="I11" s="182">
        <v>435332.46347379388</v>
      </c>
      <c r="J11" s="182">
        <v>418565.92514194682</v>
      </c>
      <c r="K11" s="341">
        <v>479280.84925357194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511849.11722435273</v>
      </c>
      <c r="G12" s="182">
        <v>546109.89969706384</v>
      </c>
      <c r="H12" s="182">
        <v>560172.41170167027</v>
      </c>
      <c r="I12" s="182">
        <v>590809.45384975104</v>
      </c>
      <c r="J12" s="182">
        <v>561606.86618532601</v>
      </c>
      <c r="K12" s="341">
        <v>640120.97121492715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316772.00326274062</v>
      </c>
      <c r="G13" s="182">
        <v>337339.20217620651</v>
      </c>
      <c r="H13" s="182">
        <v>362850.34804448974</v>
      </c>
      <c r="I13" s="182">
        <v>359969.76787020912</v>
      </c>
      <c r="J13" s="182">
        <v>362810.67486909981</v>
      </c>
      <c r="K13" s="341">
        <v>394510.92099703819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394820.37913422618</v>
      </c>
      <c r="G14" s="182">
        <v>395254.20721570437</v>
      </c>
      <c r="H14" s="182">
        <v>404528.98044517543</v>
      </c>
      <c r="I14" s="182">
        <v>429699.14777936484</v>
      </c>
      <c r="J14" s="182">
        <v>411413.35626492178</v>
      </c>
      <c r="K14" s="341">
        <v>460845.57139207184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382460.40056258475</v>
      </c>
      <c r="G15" s="182">
        <v>387477.53075110354</v>
      </c>
      <c r="H15" s="182">
        <v>410005.24651490391</v>
      </c>
      <c r="I15" s="182">
        <v>426986.00165848946</v>
      </c>
      <c r="J15" s="182">
        <v>412582.66548282537</v>
      </c>
      <c r="K15" s="341">
        <v>467044.72272880119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609423.66859015182</v>
      </c>
      <c r="G17" s="339">
        <v>655449.4976023999</v>
      </c>
      <c r="H17" s="339">
        <v>692196.75206523715</v>
      </c>
      <c r="I17" s="339">
        <v>711842.19364550477</v>
      </c>
      <c r="J17" s="339">
        <v>696811.54233787605</v>
      </c>
      <c r="K17" s="340">
        <v>794566.33885136386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364354.66008872818</v>
      </c>
      <c r="G18" s="182">
        <v>375543.26992522192</v>
      </c>
      <c r="H18" s="182">
        <v>398818.02908101439</v>
      </c>
      <c r="I18" s="182">
        <v>410346.45658843656</v>
      </c>
      <c r="J18" s="182">
        <v>420452.94466331234</v>
      </c>
      <c r="K18" s="341">
        <v>475774.63392764702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691538.79513989086</v>
      </c>
      <c r="G19" s="182">
        <v>745589.58996640192</v>
      </c>
      <c r="H19" s="182">
        <v>783474.13412058936</v>
      </c>
      <c r="I19" s="182">
        <v>803070.11096091487</v>
      </c>
      <c r="J19" s="182">
        <v>778323.33553060284</v>
      </c>
      <c r="K19" s="341">
        <v>886000.40147914912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39">
        <v>471579.33696585515</v>
      </c>
      <c r="G21" s="339">
        <v>481031.23759610608</v>
      </c>
      <c r="H21" s="339">
        <v>512178.1107340274</v>
      </c>
      <c r="I21" s="339">
        <v>536207.65310542972</v>
      </c>
      <c r="J21" s="339">
        <v>530968.11942430225</v>
      </c>
      <c r="K21" s="340">
        <v>599120.20251847315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426096.63072536961</v>
      </c>
      <c r="G22" s="182">
        <v>453649.59006097895</v>
      </c>
      <c r="H22" s="182">
        <v>463561.18583815487</v>
      </c>
      <c r="I22" s="182">
        <v>468395.29130997555</v>
      </c>
      <c r="J22" s="182">
        <v>479056.27109067072</v>
      </c>
      <c r="K22" s="341">
        <v>530502.62486540247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538109.66107225418</v>
      </c>
      <c r="G23" s="182">
        <v>552702.01385436137</v>
      </c>
      <c r="H23" s="182">
        <v>601683.03911372903</v>
      </c>
      <c r="I23" s="182">
        <v>644649.85242373485</v>
      </c>
      <c r="J23" s="182">
        <v>624822.84087570442</v>
      </c>
      <c r="K23" s="341">
        <v>714125.24684346071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514575.56357680954</v>
      </c>
      <c r="G24" s="182">
        <v>535122.41311973543</v>
      </c>
      <c r="H24" s="182">
        <v>571990.62262993876</v>
      </c>
      <c r="I24" s="182">
        <v>614080.60533388495</v>
      </c>
      <c r="J24" s="182">
        <v>616749.42458249978</v>
      </c>
      <c r="K24" s="341">
        <v>682622.37204594526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400377.52840386139</v>
      </c>
      <c r="G25" s="182">
        <v>399124.38726536935</v>
      </c>
      <c r="H25" s="182">
        <v>420198.19120669365</v>
      </c>
      <c r="I25" s="182">
        <v>439635.7791444906</v>
      </c>
      <c r="J25" s="182">
        <v>436173.46042386949</v>
      </c>
      <c r="K25" s="341">
        <v>483539.26162394229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462864.26751128188</v>
      </c>
      <c r="G26" s="342">
        <v>459474.09824536782</v>
      </c>
      <c r="H26" s="342">
        <v>486367.00284753874</v>
      </c>
      <c r="I26" s="342">
        <v>493410.84541103768</v>
      </c>
      <c r="J26" s="342">
        <v>496438.1613927022</v>
      </c>
      <c r="K26" s="343">
        <v>566628.52873041655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39"/>
  <sheetViews>
    <sheetView showGridLines="0" workbookViewId="0">
      <selection activeCell="A9" sqref="A9"/>
    </sheetView>
  </sheetViews>
  <sheetFormatPr defaultRowHeight="12.75"/>
  <cols>
    <col min="1" max="1" width="17" bestFit="1" customWidth="1"/>
  </cols>
  <sheetData>
    <row r="1" spans="1:17" ht="15.75">
      <c r="A1" s="185"/>
      <c r="B1" s="220" t="s">
        <v>976</v>
      </c>
      <c r="D1" s="220"/>
    </row>
    <row r="2" spans="1:17" ht="15.75">
      <c r="A2" s="185"/>
      <c r="B2" s="186" t="s">
        <v>977</v>
      </c>
    </row>
    <row r="3" spans="1:17" ht="15">
      <c r="A3" s="185" t="s">
        <v>930</v>
      </c>
      <c r="F3" s="231"/>
      <c r="G3" s="231"/>
      <c r="H3" s="231" t="s">
        <v>926</v>
      </c>
      <c r="I3" s="434"/>
      <c r="J3" s="434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3727.217459677719</v>
      </c>
      <c r="G7" s="335">
        <v>4022.6879389218748</v>
      </c>
      <c r="H7" s="335">
        <v>4475.8737433850492</v>
      </c>
      <c r="I7" s="335">
        <v>4819.4241142493711</v>
      </c>
      <c r="J7" s="335">
        <v>4690.3212669316936</v>
      </c>
      <c r="K7" s="336">
        <v>5391.6650820289333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3075.2487022082341</v>
      </c>
      <c r="G10" s="339">
        <v>3287.7613044832492</v>
      </c>
      <c r="H10" s="339">
        <v>3618.120212384877</v>
      </c>
      <c r="I10" s="339">
        <v>3911.5239638743965</v>
      </c>
      <c r="J10" s="339">
        <v>3739.1505501815036</v>
      </c>
      <c r="K10" s="340">
        <v>4287.0458654887416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2798.4903594472612</v>
      </c>
      <c r="G11" s="182">
        <v>2978.4404719150421</v>
      </c>
      <c r="H11" s="182">
        <v>3404.5223242565626</v>
      </c>
      <c r="I11" s="182">
        <v>3539.3512302982613</v>
      </c>
      <c r="J11" s="182">
        <v>3381.8043559986013</v>
      </c>
      <c r="K11" s="341">
        <v>3914.3392253393108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3726.3331189891715</v>
      </c>
      <c r="G12" s="182">
        <v>4070.8825816798289</v>
      </c>
      <c r="H12" s="182">
        <v>4390.9178188995083</v>
      </c>
      <c r="I12" s="182">
        <v>4803.4142702542522</v>
      </c>
      <c r="J12" s="182">
        <v>4537.503968532973</v>
      </c>
      <c r="K12" s="341">
        <v>5227.9381295771873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2306.1444617264165</v>
      </c>
      <c r="G13" s="182">
        <v>2514.63722415335</v>
      </c>
      <c r="H13" s="182">
        <v>2844.2065791539721</v>
      </c>
      <c r="I13" s="182">
        <v>2926.6354974197784</v>
      </c>
      <c r="J13" s="182">
        <v>2931.3296830338518</v>
      </c>
      <c r="K13" s="341">
        <v>3222.0139304302388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2874.3475475700798</v>
      </c>
      <c r="G14" s="182">
        <v>2946.3546959735359</v>
      </c>
      <c r="H14" s="182">
        <v>3170.9050131586037</v>
      </c>
      <c r="I14" s="182">
        <v>3493.5511016456999</v>
      </c>
      <c r="J14" s="182">
        <v>3324.0151592867564</v>
      </c>
      <c r="K14" s="341">
        <v>3763.7762905262803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2784.3651759069944</v>
      </c>
      <c r="G15" s="182">
        <v>2888.3847950787449</v>
      </c>
      <c r="H15" s="182">
        <v>3213.8307870173339</v>
      </c>
      <c r="I15" s="182">
        <v>3471.4926110285005</v>
      </c>
      <c r="J15" s="182">
        <v>3333.462595805328</v>
      </c>
      <c r="K15" s="341">
        <v>3814.405438924271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4436.6894917745458</v>
      </c>
      <c r="G17" s="339">
        <v>4885.9358609696155</v>
      </c>
      <c r="H17" s="339">
        <v>5425.792112101175</v>
      </c>
      <c r="I17" s="339">
        <v>5787.4377751502016</v>
      </c>
      <c r="J17" s="339">
        <v>5629.8904608376506</v>
      </c>
      <c r="K17" s="340">
        <v>6489.3103743743213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2652.5528544607464</v>
      </c>
      <c r="G18" s="182">
        <v>2799.4228946476132</v>
      </c>
      <c r="H18" s="182">
        <v>3126.1396559508339</v>
      </c>
      <c r="I18" s="182">
        <v>3336.2093522396913</v>
      </c>
      <c r="J18" s="182">
        <v>3397.0505345666347</v>
      </c>
      <c r="K18" s="341">
        <v>3885.7035804890552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5034.4990910009519</v>
      </c>
      <c r="G19" s="182">
        <v>5557.8697191896927</v>
      </c>
      <c r="H19" s="182">
        <v>6141.2709092662035</v>
      </c>
      <c r="I19" s="182">
        <v>6529.1413430654438</v>
      </c>
      <c r="J19" s="182">
        <v>6288.465181632082</v>
      </c>
      <c r="K19" s="341">
        <v>7236.0623850867614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39">
        <v>3433.1634898504303</v>
      </c>
      <c r="G21" s="339">
        <v>3585.7648569640237</v>
      </c>
      <c r="H21" s="339">
        <v>4014.713945016691</v>
      </c>
      <c r="I21" s="339">
        <v>4359.4893005912736</v>
      </c>
      <c r="J21" s="339">
        <v>4289.958143526721</v>
      </c>
      <c r="K21" s="340">
        <v>4893.080357922966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3102.0430309068834</v>
      </c>
      <c r="G22" s="182">
        <v>3381.6530617552603</v>
      </c>
      <c r="H22" s="182">
        <v>3633.6296263925265</v>
      </c>
      <c r="I22" s="182">
        <v>3808.1594865108682</v>
      </c>
      <c r="J22" s="182">
        <v>3870.5362453799039</v>
      </c>
      <c r="K22" s="341">
        <v>4332.6730807002596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3917.513548866149</v>
      </c>
      <c r="G23" s="182">
        <v>4120.0223660241036</v>
      </c>
      <c r="H23" s="182">
        <v>4716.2993438903859</v>
      </c>
      <c r="I23" s="182">
        <v>5241.1488683404568</v>
      </c>
      <c r="J23" s="182">
        <v>5048.2575816086655</v>
      </c>
      <c r="K23" s="341">
        <v>5832.3391595510184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3746.1820295341404</v>
      </c>
      <c r="G24" s="182">
        <v>3988.9782474992935</v>
      </c>
      <c r="H24" s="182">
        <v>4483.5549996467871</v>
      </c>
      <c r="I24" s="182">
        <v>4992.6139866700387</v>
      </c>
      <c r="J24" s="182">
        <v>4983.0283960774004</v>
      </c>
      <c r="K24" s="341">
        <v>5575.0517283446297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2914.804371024034</v>
      </c>
      <c r="G25" s="182">
        <v>2975.2042893628613</v>
      </c>
      <c r="H25" s="182">
        <v>3293.7282998889114</v>
      </c>
      <c r="I25" s="182">
        <v>3574.3381584310832</v>
      </c>
      <c r="J25" s="182">
        <v>3524.06447785303</v>
      </c>
      <c r="K25" s="341">
        <v>3949.1181458928236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3369.7165660401997</v>
      </c>
      <c r="G26" s="342">
        <v>3425.070859029825</v>
      </c>
      <c r="H26" s="342">
        <v>3812.3932823477849</v>
      </c>
      <c r="I26" s="342">
        <v>4011.5415901051638</v>
      </c>
      <c r="J26" s="342">
        <v>4010.9732680997186</v>
      </c>
      <c r="K26" s="343">
        <v>4627.7172969878302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  <row r="38" spans="6:7">
      <c r="F38" s="183"/>
      <c r="G38" s="183"/>
    </row>
    <row r="39" spans="6:7">
      <c r="F39" s="183"/>
      <c r="G39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35"/>
  <sheetViews>
    <sheetView showGridLines="0" workbookViewId="0">
      <selection activeCell="J10" sqref="J10:K26"/>
    </sheetView>
  </sheetViews>
  <sheetFormatPr defaultRowHeight="12.75"/>
  <cols>
    <col min="1" max="1" width="17" bestFit="1" customWidth="1"/>
    <col min="6" max="7" width="9.28515625" customWidth="1"/>
    <col min="8" max="10" width="8.28515625" customWidth="1"/>
    <col min="11" max="11" width="9.28515625" bestFit="1" customWidth="1"/>
  </cols>
  <sheetData>
    <row r="1" spans="1:17" ht="15.75">
      <c r="A1" s="185"/>
      <c r="B1" s="220" t="s">
        <v>1020</v>
      </c>
      <c r="E1" s="220"/>
    </row>
    <row r="2" spans="1:17" ht="15.75">
      <c r="A2" s="185"/>
      <c r="B2" s="186" t="s">
        <v>1021</v>
      </c>
    </row>
    <row r="3" spans="1:17" ht="15">
      <c r="A3" s="185" t="s">
        <v>930</v>
      </c>
      <c r="F3" s="231"/>
      <c r="G3" s="231"/>
      <c r="H3" s="231" t="s">
        <v>925</v>
      </c>
      <c r="I3" s="434"/>
      <c r="J3" s="434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8389.687142743187</v>
      </c>
      <c r="G7" s="335">
        <v>8771.2856205067837</v>
      </c>
      <c r="H7" s="335">
        <v>9152.7484097416473</v>
      </c>
      <c r="I7" s="335">
        <v>9505.7966869608463</v>
      </c>
      <c r="J7" s="335">
        <v>9212.4997136870988</v>
      </c>
      <c r="K7" s="336">
        <v>10297.797022556217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44">
        <v>6922.1543354449104</v>
      </c>
      <c r="G10" s="339">
        <v>7168.8119713808619</v>
      </c>
      <c r="H10" s="339">
        <v>7398.7216616871701</v>
      </c>
      <c r="I10" s="339">
        <v>7715.0611059172861</v>
      </c>
      <c r="J10" s="339">
        <v>7344.2566964105827</v>
      </c>
      <c r="K10" s="340">
        <v>8188.0323568946396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345">
        <v>6299.1920492279369</v>
      </c>
      <c r="G11" s="345">
        <v>6494.3521544565956</v>
      </c>
      <c r="H11" s="345">
        <v>6961.9337085461912</v>
      </c>
      <c r="I11" s="345">
        <v>6980.9903427020008</v>
      </c>
      <c r="J11" s="345">
        <v>6642.3747731386729</v>
      </c>
      <c r="K11" s="346">
        <v>7476.1822566333212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345">
        <v>8387.6965581355598</v>
      </c>
      <c r="G12" s="345">
        <v>8876.3718174543883</v>
      </c>
      <c r="H12" s="345">
        <v>8979.0213907696871</v>
      </c>
      <c r="I12" s="345">
        <v>9474.2189883811334</v>
      </c>
      <c r="J12" s="345">
        <v>8912.3434477037208</v>
      </c>
      <c r="K12" s="346">
        <v>9985.0871457707453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345">
        <v>5190.9583353173775</v>
      </c>
      <c r="G13" s="345">
        <v>5483.0505522431322</v>
      </c>
      <c r="H13" s="345">
        <v>5816.1397610470449</v>
      </c>
      <c r="I13" s="345">
        <v>5772.474336313504</v>
      </c>
      <c r="J13" s="345">
        <v>5757.5744450737493</v>
      </c>
      <c r="K13" s="346">
        <v>6153.8773189030053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345">
        <v>6469.9408941138727</v>
      </c>
      <c r="G14" s="345">
        <v>6424.3905990459725</v>
      </c>
      <c r="H14" s="345">
        <v>6484.2078844431107</v>
      </c>
      <c r="I14" s="345">
        <v>6890.6545057042422</v>
      </c>
      <c r="J14" s="345">
        <v>6528.868058382147</v>
      </c>
      <c r="K14" s="346">
        <v>7188.6149618855752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345">
        <v>6267.3973197766245</v>
      </c>
      <c r="G15" s="345">
        <v>6297.9899023324806</v>
      </c>
      <c r="H15" s="345">
        <v>6571.9871273234712</v>
      </c>
      <c r="I15" s="345">
        <v>6847.1465010012789</v>
      </c>
      <c r="J15" s="345">
        <v>6547.4242512885985</v>
      </c>
      <c r="K15" s="346">
        <v>7285.313975213604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345"/>
      <c r="G16" s="347"/>
      <c r="H16" s="347"/>
      <c r="I16" s="347"/>
      <c r="J16" s="347"/>
      <c r="K16" s="348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44">
        <v>9986.6555112948026</v>
      </c>
      <c r="G17" s="339">
        <v>10653.557922150701</v>
      </c>
      <c r="H17" s="339">
        <v>11095.243738502972</v>
      </c>
      <c r="I17" s="339">
        <v>11415.099714166437</v>
      </c>
      <c r="J17" s="339">
        <v>11057.955587013719</v>
      </c>
      <c r="K17" s="340">
        <v>12394.241859423502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345">
        <v>5970.6976636775844</v>
      </c>
      <c r="G18" s="345">
        <v>6104.0125792409781</v>
      </c>
      <c r="H18" s="345">
        <v>6392.6668635194374</v>
      </c>
      <c r="I18" s="345">
        <v>6580.3147960692013</v>
      </c>
      <c r="J18" s="345">
        <v>6672.3205716670354</v>
      </c>
      <c r="K18" s="346">
        <v>7421.4896795181703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345">
        <v>11332.280112675562</v>
      </c>
      <c r="G19" s="345">
        <v>12118.678726454747</v>
      </c>
      <c r="H19" s="345">
        <v>12558.331796479213</v>
      </c>
      <c r="I19" s="345">
        <v>12878.030377967099</v>
      </c>
      <c r="J19" s="345">
        <v>12351.495854614459</v>
      </c>
      <c r="K19" s="346">
        <v>13820.498964697677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345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44">
        <v>7727.7936963259453</v>
      </c>
      <c r="G21" s="339">
        <v>7818.5949807572024</v>
      </c>
      <c r="H21" s="339">
        <v>8209.7192151869876</v>
      </c>
      <c r="I21" s="339">
        <v>8598.6246422838758</v>
      </c>
      <c r="J21" s="339">
        <v>8426.1260412175325</v>
      </c>
      <c r="K21" s="340">
        <v>9345.5263957133575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345">
        <v>6982.4663610815714</v>
      </c>
      <c r="G22" s="345">
        <v>7373.5386200666235</v>
      </c>
      <c r="H22" s="345">
        <v>7430.4369808702295</v>
      </c>
      <c r="I22" s="345">
        <v>7511.1857707778518</v>
      </c>
      <c r="J22" s="345">
        <v>7602.3180552201584</v>
      </c>
      <c r="K22" s="346">
        <v>8275.1779406436763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345">
        <v>8818.0293766080467</v>
      </c>
      <c r="G23" s="345">
        <v>8983.5188520636075</v>
      </c>
      <c r="H23" s="345">
        <v>9644.3965568634576</v>
      </c>
      <c r="I23" s="345">
        <v>10337.60349109657</v>
      </c>
      <c r="J23" s="345">
        <v>9915.5407227813357</v>
      </c>
      <c r="K23" s="346">
        <v>11139.461357114058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345">
        <v>8432.3749680749061</v>
      </c>
      <c r="G24" s="345">
        <v>8697.7831922458809</v>
      </c>
      <c r="H24" s="345">
        <v>9168.4558693495837</v>
      </c>
      <c r="I24" s="345">
        <v>9847.39511790283</v>
      </c>
      <c r="J24" s="345">
        <v>9787.4207457410575</v>
      </c>
      <c r="K24" s="346">
        <v>10648.055881679507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345">
        <v>6561.0061714259245</v>
      </c>
      <c r="G25" s="345">
        <v>6487.2958075770321</v>
      </c>
      <c r="H25" s="345">
        <v>6735.3701617440493</v>
      </c>
      <c r="I25" s="345">
        <v>7049.9983025013044</v>
      </c>
      <c r="J25" s="345">
        <v>6921.7951491144022</v>
      </c>
      <c r="K25" s="346">
        <v>7542.6081675671139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9">
        <v>7584.9794262448731</v>
      </c>
      <c r="G26" s="349">
        <v>7468.209125631749</v>
      </c>
      <c r="H26" s="349">
        <v>7795.9921465364259</v>
      </c>
      <c r="I26" s="349">
        <v>7912.3351364909986</v>
      </c>
      <c r="J26" s="349">
        <v>7878.1575890104996</v>
      </c>
      <c r="K26" s="350">
        <v>8838.6968917995291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32"/>
  <sheetViews>
    <sheetView showGridLines="0" workbookViewId="0">
      <selection activeCell="O10" sqref="O10"/>
    </sheetView>
  </sheetViews>
  <sheetFormatPr defaultRowHeight="12.75"/>
  <cols>
    <col min="1" max="1" width="17" bestFit="1" customWidth="1"/>
    <col min="3" max="3" width="5.28515625" customWidth="1"/>
    <col min="12" max="12" width="10.28515625" style="387" bestFit="1" customWidth="1"/>
  </cols>
  <sheetData>
    <row r="1" spans="1:19" ht="15.75">
      <c r="B1" s="186" t="s">
        <v>978</v>
      </c>
      <c r="D1" s="186"/>
    </row>
    <row r="2" spans="1:19" ht="15.75">
      <c r="A2" s="185"/>
      <c r="B2" s="186" t="s">
        <v>979</v>
      </c>
    </row>
    <row r="3" spans="1:19" ht="15">
      <c r="A3" s="185" t="s">
        <v>930</v>
      </c>
      <c r="H3" s="223"/>
      <c r="I3" s="223"/>
      <c r="J3" s="223"/>
      <c r="K3" s="223" t="s">
        <v>903</v>
      </c>
    </row>
    <row r="4" spans="1:19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9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9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9">
      <c r="B7" s="246" t="s">
        <v>780</v>
      </c>
      <c r="C7" s="496" t="s">
        <v>904</v>
      </c>
      <c r="D7" s="496"/>
      <c r="E7" s="497"/>
      <c r="F7" s="351">
        <v>100</v>
      </c>
      <c r="G7" s="351">
        <v>100</v>
      </c>
      <c r="H7" s="351">
        <v>100</v>
      </c>
      <c r="I7" s="351">
        <v>100</v>
      </c>
      <c r="J7" s="351">
        <v>100</v>
      </c>
      <c r="K7" s="352">
        <v>100</v>
      </c>
      <c r="M7" s="395"/>
      <c r="N7" s="395"/>
      <c r="O7" s="395"/>
      <c r="P7" s="395"/>
      <c r="Q7" s="395"/>
      <c r="R7" s="395"/>
      <c r="S7" s="395"/>
    </row>
    <row r="8" spans="1:19">
      <c r="B8" s="246"/>
      <c r="C8" s="496"/>
      <c r="D8" s="496"/>
      <c r="E8" s="497"/>
      <c r="F8" s="351"/>
      <c r="G8" s="351"/>
      <c r="H8" s="351"/>
      <c r="I8" s="351"/>
      <c r="J8" s="351"/>
      <c r="K8" s="352"/>
      <c r="M8" s="395"/>
      <c r="N8" s="395"/>
      <c r="O8" s="395"/>
      <c r="P8" s="395"/>
      <c r="Q8" s="395"/>
      <c r="R8" s="395"/>
      <c r="S8" s="395"/>
    </row>
    <row r="9" spans="1:19">
      <c r="B9" s="191"/>
      <c r="C9" s="179"/>
      <c r="D9" s="179"/>
      <c r="E9" s="332"/>
      <c r="F9" s="353"/>
      <c r="G9" s="354"/>
      <c r="H9" s="354"/>
      <c r="I9" s="354"/>
      <c r="J9" s="354"/>
      <c r="K9" s="355"/>
      <c r="M9" s="395"/>
      <c r="N9" s="395"/>
      <c r="O9" s="395"/>
      <c r="P9" s="395"/>
      <c r="Q9" s="395"/>
      <c r="R9" s="395"/>
      <c r="S9" s="395"/>
    </row>
    <row r="10" spans="1:19" ht="13.5">
      <c r="B10" s="326" t="s">
        <v>781</v>
      </c>
      <c r="C10" s="313"/>
      <c r="D10" s="491" t="s">
        <v>905</v>
      </c>
      <c r="E10" s="492"/>
      <c r="F10" s="356">
        <v>82.507895916385323</v>
      </c>
      <c r="G10" s="356">
        <v>81.730458698330096</v>
      </c>
      <c r="H10" s="356">
        <v>80.836065086334145</v>
      </c>
      <c r="I10" s="356">
        <v>81.161646519329395</v>
      </c>
      <c r="J10" s="356">
        <v>79.720563632682129</v>
      </c>
      <c r="K10" s="357">
        <v>79.512466005686804</v>
      </c>
      <c r="M10" s="395"/>
      <c r="N10" s="395"/>
      <c r="O10" s="395"/>
      <c r="P10" s="395"/>
      <c r="Q10" s="395"/>
      <c r="R10" s="395"/>
      <c r="S10" s="395"/>
    </row>
    <row r="11" spans="1:19">
      <c r="B11" s="195" t="s">
        <v>782</v>
      </c>
      <c r="C11" s="179"/>
      <c r="D11" s="179"/>
      <c r="E11" s="198" t="s">
        <v>768</v>
      </c>
      <c r="F11" s="354">
        <v>75.082561984168152</v>
      </c>
      <c r="G11" s="354">
        <v>74.041052081044541</v>
      </c>
      <c r="H11" s="354">
        <v>76.06385969416921</v>
      </c>
      <c r="I11" s="354">
        <v>73.439297857883531</v>
      </c>
      <c r="J11" s="354">
        <v>72.101763686027923</v>
      </c>
      <c r="K11" s="355">
        <v>72.599821498302475</v>
      </c>
      <c r="M11" s="395"/>
      <c r="N11" s="395"/>
      <c r="O11" s="395"/>
      <c r="P11" s="395"/>
      <c r="Q11" s="395"/>
      <c r="R11" s="395"/>
      <c r="S11" s="395"/>
    </row>
    <row r="12" spans="1:19">
      <c r="B12" s="195" t="s">
        <v>783</v>
      </c>
      <c r="C12" s="179"/>
      <c r="D12" s="179"/>
      <c r="E12" s="198" t="s">
        <v>769</v>
      </c>
      <c r="F12" s="354">
        <v>99.976273434589885</v>
      </c>
      <c r="G12" s="354">
        <v>101.19807063062592</v>
      </c>
      <c r="H12" s="354">
        <v>98.1019141880153</v>
      </c>
      <c r="I12" s="354">
        <v>99.667805870253616</v>
      </c>
      <c r="J12" s="354">
        <v>96.741858612625677</v>
      </c>
      <c r="K12" s="355">
        <v>96.963332292328985</v>
      </c>
      <c r="M12" s="395"/>
      <c r="N12" s="395"/>
      <c r="O12" s="395"/>
      <c r="P12" s="395"/>
      <c r="Q12" s="395"/>
      <c r="R12" s="395"/>
      <c r="S12" s="395"/>
    </row>
    <row r="13" spans="1:19">
      <c r="B13" s="195" t="s">
        <v>784</v>
      </c>
      <c r="C13" s="179"/>
      <c r="D13" s="179"/>
      <c r="E13" s="198" t="s">
        <v>770</v>
      </c>
      <c r="F13" s="354">
        <v>61.873085932738192</v>
      </c>
      <c r="G13" s="354">
        <v>62.51136708425117</v>
      </c>
      <c r="H13" s="354">
        <v>63.545281708570592</v>
      </c>
      <c r="I13" s="354">
        <v>60.72583420842188</v>
      </c>
      <c r="J13" s="354">
        <v>62.497417899722329</v>
      </c>
      <c r="K13" s="355">
        <v>59.759163104726177</v>
      </c>
      <c r="M13" s="395"/>
      <c r="N13" s="395"/>
      <c r="O13" s="395"/>
      <c r="P13" s="395"/>
      <c r="Q13" s="395"/>
      <c r="R13" s="395"/>
      <c r="S13" s="395"/>
    </row>
    <row r="14" spans="1:19">
      <c r="B14" s="195" t="s">
        <v>785</v>
      </c>
      <c r="C14" s="179"/>
      <c r="D14" s="179"/>
      <c r="E14" s="198" t="s">
        <v>771</v>
      </c>
      <c r="F14" s="354">
        <v>77.117785014309717</v>
      </c>
      <c r="G14" s="354">
        <v>73.24343177271642</v>
      </c>
      <c r="H14" s="354">
        <v>70.844380225088472</v>
      </c>
      <c r="I14" s="354">
        <v>72.488974176737784</v>
      </c>
      <c r="J14" s="354">
        <v>70.869669050650216</v>
      </c>
      <c r="K14" s="355">
        <v>69.807308749042988</v>
      </c>
      <c r="M14" s="395"/>
      <c r="N14" s="395"/>
      <c r="O14" s="395"/>
      <c r="P14" s="395"/>
      <c r="Q14" s="395"/>
      <c r="R14" s="395"/>
      <c r="S14" s="395"/>
    </row>
    <row r="15" spans="1:19">
      <c r="B15" s="195" t="s">
        <v>786</v>
      </c>
      <c r="C15" s="179"/>
      <c r="D15" s="179"/>
      <c r="E15" s="198" t="s">
        <v>772</v>
      </c>
      <c r="F15" s="354">
        <v>74.703588025898256</v>
      </c>
      <c r="G15" s="354">
        <v>71.802357998787841</v>
      </c>
      <c r="H15" s="354">
        <v>71.803428141088574</v>
      </c>
      <c r="I15" s="354">
        <v>72.031274457968891</v>
      </c>
      <c r="J15" s="354">
        <v>71.071093131878499</v>
      </c>
      <c r="K15" s="355">
        <v>70.746334961311703</v>
      </c>
      <c r="M15" s="395"/>
      <c r="N15" s="395"/>
      <c r="O15" s="395"/>
      <c r="P15" s="395"/>
      <c r="Q15" s="395"/>
      <c r="R15" s="395"/>
      <c r="S15" s="395"/>
    </row>
    <row r="16" spans="1:19">
      <c r="B16" s="191"/>
      <c r="C16" s="179"/>
      <c r="D16" s="179"/>
      <c r="E16" s="332"/>
      <c r="F16" s="354"/>
      <c r="G16" s="354"/>
      <c r="H16" s="354"/>
      <c r="I16" s="354"/>
      <c r="J16" s="354"/>
      <c r="K16" s="355"/>
      <c r="M16" s="395"/>
      <c r="N16" s="395"/>
      <c r="O16" s="395"/>
      <c r="P16" s="395"/>
      <c r="Q16" s="395"/>
      <c r="R16" s="395"/>
      <c r="S16" s="395"/>
    </row>
    <row r="17" spans="2:19" ht="13.5">
      <c r="B17" s="326" t="s">
        <v>787</v>
      </c>
      <c r="C17" s="313"/>
      <c r="D17" s="491" t="s">
        <v>906</v>
      </c>
      <c r="E17" s="492"/>
      <c r="F17" s="356">
        <v>119.03489774267619</v>
      </c>
      <c r="G17" s="356">
        <v>121.45948020713486</v>
      </c>
      <c r="H17" s="356">
        <v>121.223082311471</v>
      </c>
      <c r="I17" s="356">
        <v>120.08567077628112</v>
      </c>
      <c r="J17" s="356">
        <v>120.03208608609026</v>
      </c>
      <c r="K17" s="357">
        <v>120.35818760338009</v>
      </c>
      <c r="M17" s="395"/>
      <c r="N17" s="395"/>
      <c r="O17" s="395"/>
      <c r="P17" s="395"/>
      <c r="Q17" s="395"/>
      <c r="R17" s="395"/>
      <c r="S17" s="395"/>
    </row>
    <row r="18" spans="2:19">
      <c r="B18" s="195" t="s">
        <v>788</v>
      </c>
      <c r="C18" s="179"/>
      <c r="D18" s="179"/>
      <c r="E18" s="198" t="s">
        <v>773</v>
      </c>
      <c r="F18" s="354">
        <v>71.167107450985824</v>
      </c>
      <c r="G18" s="354">
        <v>69.59085410433029</v>
      </c>
      <c r="H18" s="354">
        <v>69.844232326056925</v>
      </c>
      <c r="I18" s="354">
        <v>69.22423246328691</v>
      </c>
      <c r="J18" s="354">
        <v>72.426819853832967</v>
      </c>
      <c r="K18" s="355">
        <v>72.068712009589973</v>
      </c>
      <c r="M18" s="395"/>
      <c r="N18" s="395"/>
      <c r="O18" s="395"/>
      <c r="P18" s="395"/>
      <c r="Q18" s="395"/>
      <c r="R18" s="395"/>
      <c r="S18" s="395"/>
    </row>
    <row r="19" spans="2:19">
      <c r="B19" s="195" t="s">
        <v>789</v>
      </c>
      <c r="C19" s="179"/>
      <c r="D19" s="179"/>
      <c r="E19" s="198" t="s">
        <v>774</v>
      </c>
      <c r="F19" s="354">
        <v>135.07392969328572</v>
      </c>
      <c r="G19" s="354">
        <v>138.16308407654566</v>
      </c>
      <c r="H19" s="354">
        <v>137.20831420552173</v>
      </c>
      <c r="I19" s="354">
        <v>135.47555036214868</v>
      </c>
      <c r="J19" s="354">
        <v>134.07322918299496</v>
      </c>
      <c r="K19" s="355">
        <v>134.20830624671817</v>
      </c>
      <c r="M19" s="395"/>
      <c r="N19" s="395"/>
      <c r="O19" s="395"/>
      <c r="P19" s="395"/>
      <c r="Q19" s="395"/>
      <c r="R19" s="395"/>
      <c r="S19" s="395"/>
    </row>
    <row r="20" spans="2:19">
      <c r="B20" s="191"/>
      <c r="C20" s="179"/>
      <c r="D20" s="179"/>
      <c r="E20" s="198"/>
      <c r="F20" s="354"/>
      <c r="G20" s="354"/>
      <c r="H20" s="354"/>
      <c r="I20" s="354"/>
      <c r="J20" s="354"/>
      <c r="K20" s="355"/>
      <c r="M20" s="395"/>
      <c r="N20" s="395"/>
      <c r="O20" s="395"/>
      <c r="P20" s="395"/>
      <c r="Q20" s="395"/>
      <c r="R20" s="395"/>
      <c r="S20" s="395"/>
    </row>
    <row r="21" spans="2:19" ht="13.5">
      <c r="B21" s="326" t="s">
        <v>790</v>
      </c>
      <c r="C21" s="313"/>
      <c r="D21" s="491" t="s">
        <v>907</v>
      </c>
      <c r="E21" s="492"/>
      <c r="F21" s="356">
        <v>92.110630168256534</v>
      </c>
      <c r="G21" s="356">
        <v>89.138529048441384</v>
      </c>
      <c r="H21" s="356">
        <v>89.696764814916605</v>
      </c>
      <c r="I21" s="356">
        <v>90.456643724335677</v>
      </c>
      <c r="J21" s="356">
        <v>91.464057564080633</v>
      </c>
      <c r="K21" s="357">
        <v>90.75267627865442</v>
      </c>
      <c r="M21" s="395"/>
      <c r="N21" s="395"/>
      <c r="O21" s="395"/>
      <c r="P21" s="395"/>
      <c r="Q21" s="395"/>
      <c r="R21" s="395"/>
      <c r="S21" s="395"/>
    </row>
    <row r="22" spans="2:19">
      <c r="B22" s="195" t="s">
        <v>791</v>
      </c>
      <c r="C22" s="179"/>
      <c r="D22" s="179"/>
      <c r="E22" s="198" t="s">
        <v>775</v>
      </c>
      <c r="F22" s="354">
        <v>83.226778809281171</v>
      </c>
      <c r="G22" s="354">
        <v>84.064513904640108</v>
      </c>
      <c r="H22" s="354">
        <v>81.18257651397596</v>
      </c>
      <c r="I22" s="354">
        <v>79.016899036784451</v>
      </c>
      <c r="J22" s="354">
        <v>82.521772499219963</v>
      </c>
      <c r="K22" s="355">
        <v>80.358720632362306</v>
      </c>
      <c r="M22" s="395"/>
      <c r="N22" s="395"/>
      <c r="O22" s="395"/>
      <c r="P22" s="395"/>
      <c r="Q22" s="395"/>
      <c r="R22" s="395"/>
      <c r="S22" s="395"/>
    </row>
    <row r="23" spans="2:19">
      <c r="B23" s="195" t="s">
        <v>792</v>
      </c>
      <c r="C23" s="179"/>
      <c r="D23" s="179"/>
      <c r="E23" s="198" t="s">
        <v>776</v>
      </c>
      <c r="F23" s="354">
        <v>105.10558053687814</v>
      </c>
      <c r="G23" s="354">
        <v>102.41963653606985</v>
      </c>
      <c r="H23" s="354">
        <v>105.37159031486681</v>
      </c>
      <c r="I23" s="354">
        <v>108.75052172404152</v>
      </c>
      <c r="J23" s="354">
        <v>107.63138161133097</v>
      </c>
      <c r="K23" s="355">
        <v>108.17324649839439</v>
      </c>
      <c r="M23" s="395"/>
      <c r="N23" s="395"/>
      <c r="O23" s="395"/>
      <c r="P23" s="395"/>
      <c r="Q23" s="395"/>
      <c r="R23" s="395"/>
      <c r="S23" s="395"/>
    </row>
    <row r="24" spans="2:19">
      <c r="B24" s="195" t="s">
        <v>793</v>
      </c>
      <c r="C24" s="179"/>
      <c r="D24" s="179"/>
      <c r="E24" s="198" t="s">
        <v>777</v>
      </c>
      <c r="F24" s="354">
        <v>100.50881307735825</v>
      </c>
      <c r="G24" s="354">
        <v>99.162010776515359</v>
      </c>
      <c r="H24" s="354">
        <v>100.17161467686822</v>
      </c>
      <c r="I24" s="354">
        <v>103.59358023521116</v>
      </c>
      <c r="J24" s="354">
        <v>106.24066268571808</v>
      </c>
      <c r="K24" s="355">
        <v>103.40129892205184</v>
      </c>
      <c r="M24" s="395"/>
      <c r="N24" s="395"/>
      <c r="O24" s="395"/>
      <c r="P24" s="395"/>
      <c r="Q24" s="395"/>
      <c r="R24" s="395"/>
      <c r="S24" s="395"/>
    </row>
    <row r="25" spans="2:19">
      <c r="B25" s="195" t="s">
        <v>794</v>
      </c>
      <c r="C25" s="179"/>
      <c r="D25" s="179"/>
      <c r="E25" s="198" t="s">
        <v>778</v>
      </c>
      <c r="F25" s="354">
        <v>78.203228079857411</v>
      </c>
      <c r="G25" s="354">
        <v>73.96060381855645</v>
      </c>
      <c r="H25" s="354">
        <v>73.588498888217188</v>
      </c>
      <c r="I25" s="354">
        <v>74.16525447227194</v>
      </c>
      <c r="J25" s="354">
        <v>75.134820778671212</v>
      </c>
      <c r="K25" s="355">
        <v>73.244871219017455</v>
      </c>
      <c r="M25" s="395"/>
      <c r="N25" s="395"/>
      <c r="O25" s="395"/>
      <c r="P25" s="395"/>
      <c r="Q25" s="395"/>
      <c r="R25" s="395"/>
      <c r="S25" s="395"/>
    </row>
    <row r="26" spans="2:19">
      <c r="B26" s="196" t="s">
        <v>795</v>
      </c>
      <c r="C26" s="180"/>
      <c r="D26" s="180"/>
      <c r="E26" s="333" t="s">
        <v>779</v>
      </c>
      <c r="F26" s="358">
        <v>90.408370386083362</v>
      </c>
      <c r="G26" s="358">
        <v>85.143836932769446</v>
      </c>
      <c r="H26" s="358">
        <v>85.17651526659283</v>
      </c>
      <c r="I26" s="358">
        <v>83.236948959200802</v>
      </c>
      <c r="J26" s="358">
        <v>85.515960204653737</v>
      </c>
      <c r="K26" s="359">
        <v>85.830948817881264</v>
      </c>
      <c r="M26" s="395"/>
      <c r="N26" s="395"/>
      <c r="O26" s="395"/>
      <c r="P26" s="395"/>
      <c r="Q26" s="395"/>
      <c r="R26" s="395"/>
      <c r="S26" s="395"/>
    </row>
    <row r="27" spans="2:19">
      <c r="B27" s="187" t="s">
        <v>1025</v>
      </c>
    </row>
    <row r="28" spans="2:19">
      <c r="B28" s="187" t="s">
        <v>1026</v>
      </c>
    </row>
    <row r="29" spans="2:19">
      <c r="F29" s="388"/>
      <c r="G29" s="388"/>
    </row>
    <row r="30" spans="2:19">
      <c r="F30" s="388"/>
      <c r="G30" s="388"/>
    </row>
    <row r="31" spans="2:19">
      <c r="F31" s="388"/>
      <c r="G31" s="388"/>
    </row>
    <row r="32" spans="2:19">
      <c r="F32" s="388"/>
      <c r="G32" s="388"/>
    </row>
  </sheetData>
  <mergeCells count="12">
    <mergeCell ref="D21:E21"/>
    <mergeCell ref="H4:H5"/>
    <mergeCell ref="G4:G5"/>
    <mergeCell ref="C7:E8"/>
    <mergeCell ref="D10:E10"/>
    <mergeCell ref="D17:E17"/>
    <mergeCell ref="J4:J5"/>
    <mergeCell ref="K4:K5"/>
    <mergeCell ref="B4:B5"/>
    <mergeCell ref="C4:E5"/>
    <mergeCell ref="F4:F5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39"/>
  <sheetViews>
    <sheetView showGridLines="0" workbookViewId="0">
      <selection activeCell="N9" sqref="N9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980</v>
      </c>
      <c r="C1" s="186"/>
    </row>
    <row r="2" spans="1:17" ht="15.75">
      <c r="A2" s="185"/>
      <c r="B2" s="186" t="s">
        <v>981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246" t="s">
        <v>780</v>
      </c>
      <c r="C7" s="496" t="s">
        <v>904</v>
      </c>
      <c r="D7" s="496"/>
      <c r="E7" s="497"/>
      <c r="F7" s="360">
        <v>29.761217249887146</v>
      </c>
      <c r="G7" s="361">
        <v>29.915708119054514</v>
      </c>
      <c r="H7" s="361">
        <v>30.217063089275825</v>
      </c>
      <c r="I7" s="361">
        <v>30.360257703484017</v>
      </c>
      <c r="J7" s="361">
        <v>30.67765472423276</v>
      </c>
      <c r="K7" s="362">
        <v>31.734351379217923</v>
      </c>
      <c r="M7" s="389"/>
      <c r="N7" s="389"/>
      <c r="O7" s="389"/>
      <c r="P7" s="389"/>
      <c r="Q7" s="389"/>
    </row>
    <row r="8" spans="1:17">
      <c r="B8" s="246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366">
        <v>24.555354151986204</v>
      </c>
      <c r="G10" s="367">
        <v>24.450245468556826</v>
      </c>
      <c r="H10" s="367">
        <v>24.426284786025654</v>
      </c>
      <c r="I10" s="367">
        <v>24.640885039659167</v>
      </c>
      <c r="J10" s="367">
        <v>24.456399255446495</v>
      </c>
      <c r="K10" s="368">
        <v>25.232765352525853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369">
        <v>22.345484388889453</v>
      </c>
      <c r="G11" s="369">
        <v>22.149905028842412</v>
      </c>
      <c r="H11" s="369">
        <v>22.984264471925357</v>
      </c>
      <c r="I11" s="369">
        <v>22.296360085282661</v>
      </c>
      <c r="J11" s="369">
        <v>22.119130113681894</v>
      </c>
      <c r="K11" s="393">
        <v>23.039082454956304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369">
        <v>29.754155935209507</v>
      </c>
      <c r="G12" s="369">
        <v>30.274119431972675</v>
      </c>
      <c r="H12" s="369">
        <v>29.643517301979816</v>
      </c>
      <c r="I12" s="369">
        <v>30.259402709617163</v>
      </c>
      <c r="J12" s="369">
        <v>29.678133358986749</v>
      </c>
      <c r="K12" s="393">
        <v>30.770684578646364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369">
        <v>18.41418352365157</v>
      </c>
      <c r="G13" s="369">
        <v>18.700718118155294</v>
      </c>
      <c r="H13" s="369">
        <v>19.201517864136829</v>
      </c>
      <c r="I13" s="369">
        <v>18.436519758267337</v>
      </c>
      <c r="J13" s="369">
        <v>19.172742074837661</v>
      </c>
      <c r="K13" s="393">
        <v>18.964182800933759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369">
        <v>22.951191536409624</v>
      </c>
      <c r="G14" s="369">
        <v>21.91129126550468</v>
      </c>
      <c r="H14" s="369">
        <v>21.40709106782143</v>
      </c>
      <c r="I14" s="369">
        <v>22.007839366669568</v>
      </c>
      <c r="J14" s="369">
        <v>21.741152375564926</v>
      </c>
      <c r="K14" s="393">
        <v>22.15289664679684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369">
        <v>22.232697125848262</v>
      </c>
      <c r="G15" s="369">
        <v>21.480183841515966</v>
      </c>
      <c r="H15" s="369">
        <v>21.696887181655566</v>
      </c>
      <c r="I15" s="369">
        <v>21.86888055254321</v>
      </c>
      <c r="J15" s="369">
        <v>21.802944559735593</v>
      </c>
      <c r="K15" s="393">
        <v>22.450890524541155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369"/>
      <c r="G16" s="364"/>
      <c r="H16" s="364"/>
      <c r="I16" s="364"/>
      <c r="J16" s="364"/>
      <c r="K16" s="36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366">
        <v>35.42623452037887</v>
      </c>
      <c r="G17" s="367">
        <v>36.33546358168725</v>
      </c>
      <c r="H17" s="367">
        <v>36.630055260821962</v>
      </c>
      <c r="I17" s="367">
        <v>36.458319112636339</v>
      </c>
      <c r="J17" s="367">
        <v>36.823028927784613</v>
      </c>
      <c r="K17" s="368">
        <v>38.194890167714952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364">
        <v>21.180197458948509</v>
      </c>
      <c r="G18" s="364">
        <v>20.81859679140852</v>
      </c>
      <c r="H18" s="364">
        <v>21.104875746185002</v>
      </c>
      <c r="I18" s="364">
        <v>21.016655369112748</v>
      </c>
      <c r="J18" s="364">
        <v>22.218849722500948</v>
      </c>
      <c r="K18" s="365">
        <v>22.870538303599908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364">
        <v>40.199645663978586</v>
      </c>
      <c r="G19" s="364">
        <v>41.332464960623291</v>
      </c>
      <c r="H19" s="364">
        <v>41.460322867214302</v>
      </c>
      <c r="I19" s="364">
        <v>41.130726215161609</v>
      </c>
      <c r="J19" s="364">
        <v>41.130522326388473</v>
      </c>
      <c r="K19" s="365">
        <v>42.590135484430441</v>
      </c>
      <c r="M19" s="389"/>
      <c r="N19" s="389"/>
      <c r="O19" s="389"/>
      <c r="P19" s="389"/>
      <c r="Q19" s="389"/>
    </row>
    <row r="20" spans="2:17">
      <c r="B20" s="191"/>
      <c r="C20" s="179"/>
      <c r="D20" s="179"/>
      <c r="E20" s="198"/>
      <c r="F20" s="369"/>
      <c r="G20" s="364"/>
      <c r="H20" s="364"/>
      <c r="I20" s="364"/>
      <c r="J20" s="364"/>
      <c r="K20" s="365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366">
        <v>27.413244754614919</v>
      </c>
      <c r="G21" s="367">
        <v>26.666422171750348</v>
      </c>
      <c r="H21" s="367">
        <v>27.103728013162719</v>
      </c>
      <c r="I21" s="367">
        <v>27.462870144630713</v>
      </c>
      <c r="J21" s="367">
        <v>28.059027776282157</v>
      </c>
      <c r="K21" s="368">
        <v>28.79977317631235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369">
        <v>24.769302451513202</v>
      </c>
      <c r="G22" s="369">
        <v>25.148494611414129</v>
      </c>
      <c r="H22" s="369">
        <v>24.530990362727731</v>
      </c>
      <c r="I22" s="369">
        <v>23.989734176869536</v>
      </c>
      <c r="J22" s="369">
        <v>25.315744439627569</v>
      </c>
      <c r="K22" s="393">
        <v>25.501318769317955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369">
        <v>31.280700165335389</v>
      </c>
      <c r="G23" s="369">
        <v>30.639559522727172</v>
      </c>
      <c r="H23" s="369">
        <v>31.840199923616563</v>
      </c>
      <c r="I23" s="369">
        <v>33.016938649302361</v>
      </c>
      <c r="J23" s="369">
        <v>33.018783625645476</v>
      </c>
      <c r="K23" s="393">
        <v>34.328078142108041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369">
        <v>29.912646215235565</v>
      </c>
      <c r="G24" s="369">
        <v>29.665017708887724</v>
      </c>
      <c r="H24" s="369">
        <v>30.268920004455541</v>
      </c>
      <c r="I24" s="369">
        <v>31.451277923675597</v>
      </c>
      <c r="J24" s="369">
        <v>32.592143675461401</v>
      </c>
      <c r="K24" s="393">
        <v>32.813731530599405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369">
        <v>23.274232605271106</v>
      </c>
      <c r="G25" s="369">
        <v>22.125838361449631</v>
      </c>
      <c r="H25" s="369">
        <v>22.23628313550363</v>
      </c>
      <c r="I25" s="369">
        <v>22.51676238422646</v>
      </c>
      <c r="J25" s="369">
        <v>23.049600896151855</v>
      </c>
      <c r="K25" s="393">
        <v>23.243784799898656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0">
        <v>26.906631522684897</v>
      </c>
      <c r="G26" s="370">
        <v>25.47138173817104</v>
      </c>
      <c r="H26" s="370">
        <v>25.737841355353009</v>
      </c>
      <c r="I26" s="370">
        <v>25.270952208530815</v>
      </c>
      <c r="J26" s="370">
        <v>26.234291005695969</v>
      </c>
      <c r="K26" s="401">
        <v>27.237894889983139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workbookViewId="0">
      <selection activeCell="N10" sqref="N10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982</v>
      </c>
      <c r="C1" s="186"/>
    </row>
    <row r="2" spans="1:17" ht="15.75">
      <c r="A2" s="185"/>
      <c r="B2" s="186" t="s">
        <v>983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450" t="s">
        <v>780</v>
      </c>
      <c r="C7" s="496" t="s">
        <v>904</v>
      </c>
      <c r="D7" s="496"/>
      <c r="E7" s="497"/>
      <c r="F7" s="371">
        <v>3.4803047433872081</v>
      </c>
      <c r="G7" s="351">
        <v>3.897711379817963</v>
      </c>
      <c r="H7" s="351">
        <v>4.2763115466187571</v>
      </c>
      <c r="I7" s="351">
        <v>2.5234332485155875</v>
      </c>
      <c r="J7" s="351">
        <v>-2.7452358588788144</v>
      </c>
      <c r="K7" s="352">
        <v>9.9242123016371977</v>
      </c>
      <c r="M7" s="389"/>
      <c r="N7" s="389"/>
      <c r="O7" s="389"/>
      <c r="P7" s="389"/>
      <c r="Q7" s="389"/>
    </row>
    <row r="8" spans="1:17">
      <c r="B8" s="450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461">
        <v>4.4074544187940461</v>
      </c>
      <c r="G10" s="462">
        <v>3.0524217267421818</v>
      </c>
      <c r="H10" s="462">
        <v>3.3637344279362225</v>
      </c>
      <c r="I10" s="462">
        <v>3.0424739124150335</v>
      </c>
      <c r="J10" s="462">
        <v>-4.4907602626203982</v>
      </c>
      <c r="K10" s="463">
        <v>9.8529298539520767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452">
        <v>7.9370842507874499</v>
      </c>
      <c r="G11" s="453">
        <v>3.9721934002243842</v>
      </c>
      <c r="H11" s="453">
        <v>7.4927742404417756</v>
      </c>
      <c r="I11" s="453">
        <v>-0.48522444133641329</v>
      </c>
      <c r="J11" s="453">
        <v>-4.6394630053875403</v>
      </c>
      <c r="K11" s="454">
        <v>9.220648910529178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455">
        <v>2.0778933394691705</v>
      </c>
      <c r="G12" s="456">
        <v>4.4600630863260022</v>
      </c>
      <c r="H12" s="456">
        <v>0.95356832307132322</v>
      </c>
      <c r="I12" s="456">
        <v>3.7974153468796459</v>
      </c>
      <c r="J12" s="456">
        <v>-5.8989146113922004</v>
      </c>
      <c r="K12" s="457">
        <v>10.617324988460226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455">
        <v>-0.35775938959102405</v>
      </c>
      <c r="G13" s="456">
        <v>5.4970468206058314</v>
      </c>
      <c r="H13" s="456">
        <v>6.6722470023528473</v>
      </c>
      <c r="I13" s="456">
        <v>-1.6066843992555278</v>
      </c>
      <c r="J13" s="456">
        <v>1.3400479249605866</v>
      </c>
      <c r="K13" s="457">
        <v>6.2480592584329315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455">
        <v>8.9855490065178856</v>
      </c>
      <c r="G14" s="456">
        <v>-0.69207025636077901</v>
      </c>
      <c r="H14" s="456">
        <v>1.4977336901279301</v>
      </c>
      <c r="I14" s="456">
        <v>4.9015130992453066</v>
      </c>
      <c r="J14" s="456">
        <v>-4.6651524256268573</v>
      </c>
      <c r="K14" s="457">
        <v>8.2821282092913719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455">
        <v>4.3762144264826759</v>
      </c>
      <c r="G15" s="456">
        <v>0.28990253022014656</v>
      </c>
      <c r="H15" s="456">
        <v>4.7399211456451695</v>
      </c>
      <c r="I15" s="456">
        <v>3.577364595840308</v>
      </c>
      <c r="J15" s="456">
        <v>-4.0007470291104141</v>
      </c>
      <c r="K15" s="457">
        <v>9.9718962428337221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461">
        <v>2.2888561058832693</v>
      </c>
      <c r="G17" s="462">
        <v>5.6405571425028853</v>
      </c>
      <c r="H17" s="462">
        <v>3.8235168199379501</v>
      </c>
      <c r="I17" s="462">
        <v>1.6434865152542955</v>
      </c>
      <c r="J17" s="462">
        <v>-2.9020182858008639</v>
      </c>
      <c r="K17" s="463">
        <v>10.725225557997547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239">
        <v>5.6801349382400872</v>
      </c>
      <c r="G18" s="354">
        <v>1.8825634746566777</v>
      </c>
      <c r="H18" s="354">
        <v>5.4267327155966001</v>
      </c>
      <c r="I18" s="354">
        <v>1.9512813731424927</v>
      </c>
      <c r="J18" s="354">
        <v>2.1357200559791067</v>
      </c>
      <c r="K18" s="355">
        <v>8.9855101553838921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239">
        <v>1.3494273760205004</v>
      </c>
      <c r="G19" s="354">
        <v>5.7902828415493275</v>
      </c>
      <c r="H19" s="354">
        <v>3.1469608983240533</v>
      </c>
      <c r="I19" s="354">
        <v>1.2710223874214961</v>
      </c>
      <c r="J19" s="354">
        <v>-3.939584565017654</v>
      </c>
      <c r="K19" s="355">
        <v>10.674948106957288</v>
      </c>
      <c r="M19" s="389"/>
      <c r="N19" s="389"/>
      <c r="O19" s="389"/>
      <c r="P19" s="389"/>
      <c r="Q19" s="389"/>
    </row>
    <row r="20" spans="2:17" ht="13.5">
      <c r="B20" s="191"/>
      <c r="C20" s="179"/>
      <c r="D20" s="179"/>
      <c r="E20" s="198"/>
      <c r="F20" s="372"/>
      <c r="G20" s="356"/>
      <c r="H20" s="356"/>
      <c r="I20" s="356"/>
      <c r="J20" s="356"/>
      <c r="K20" s="357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461">
        <v>4.2019407560836157</v>
      </c>
      <c r="G21" s="462">
        <v>1.0570712510770761</v>
      </c>
      <c r="H21" s="462">
        <v>5.1851061687344497</v>
      </c>
      <c r="I21" s="462">
        <v>3.154051772525591</v>
      </c>
      <c r="J21" s="462">
        <v>-1.4402044207705273</v>
      </c>
      <c r="K21" s="463">
        <v>7.9701229853549052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239">
        <v>7.9816191413997615</v>
      </c>
      <c r="G22" s="354">
        <v>5.2207542021805153</v>
      </c>
      <c r="H22" s="354">
        <v>1.3201943348016556</v>
      </c>
      <c r="I22" s="354">
        <v>-0.39526590326312316</v>
      </c>
      <c r="J22" s="354">
        <v>2.8915880181697275</v>
      </c>
      <c r="K22" s="355">
        <v>6.0836819181209023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239">
        <v>-1.2375661798795505</v>
      </c>
      <c r="G23" s="354">
        <v>2.2712664911005902</v>
      </c>
      <c r="H23" s="354">
        <v>7.1335965606020153</v>
      </c>
      <c r="I23" s="354">
        <v>5.2980886816325352</v>
      </c>
      <c r="J23" s="354">
        <v>-3.6732787814859904</v>
      </c>
      <c r="K23" s="355">
        <v>8.2452824036488721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455">
        <v>3.8730434313538638</v>
      </c>
      <c r="G24" s="456">
        <v>3.058139373958241</v>
      </c>
      <c r="H24" s="456">
        <v>6.222024973597712</v>
      </c>
      <c r="I24" s="456">
        <v>6.4196778345571914</v>
      </c>
      <c r="J24" s="456">
        <v>-5.2131875655533122E-2</v>
      </c>
      <c r="K24" s="457">
        <v>7.3067480317458973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239">
        <v>7.788745312356113</v>
      </c>
      <c r="G25" s="354">
        <v>-1.3698651114899718</v>
      </c>
      <c r="H25" s="354">
        <v>4.3162162423387116</v>
      </c>
      <c r="I25" s="354">
        <v>2.8724418877493605</v>
      </c>
      <c r="J25" s="354">
        <v>-1.7834879469158125</v>
      </c>
      <c r="K25" s="355">
        <v>6.2545559256017498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3">
        <v>9.4482157233226332</v>
      </c>
      <c r="G26" s="358">
        <v>-2.3243276521584733</v>
      </c>
      <c r="H26" s="358">
        <v>4.5574924396880192</v>
      </c>
      <c r="I26" s="358">
        <v>0.40971320601370564</v>
      </c>
      <c r="J26" s="358">
        <v>0.28478573041491018</v>
      </c>
      <c r="K26" s="359">
        <v>10.584585288850462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D21:E21"/>
    <mergeCell ref="B4:B5"/>
    <mergeCell ref="C4:E5"/>
    <mergeCell ref="F4:F5"/>
    <mergeCell ref="I4:I5"/>
    <mergeCell ref="K4:K5"/>
    <mergeCell ref="C7:E8"/>
    <mergeCell ref="D10:E10"/>
    <mergeCell ref="D17:E17"/>
    <mergeCell ref="G4:G5"/>
    <mergeCell ref="H4:H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workbookViewId="0">
      <selection activeCell="N12" sqref="N12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984</v>
      </c>
      <c r="C1" s="186"/>
    </row>
    <row r="2" spans="1:17" ht="15.75">
      <c r="A2" s="185"/>
      <c r="B2" s="186" t="s">
        <v>985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458" t="s">
        <v>780</v>
      </c>
      <c r="C7" s="496" t="s">
        <v>904</v>
      </c>
      <c r="D7" s="496"/>
      <c r="E7" s="497"/>
      <c r="F7" s="371">
        <v>2.8256655243257285</v>
      </c>
      <c r="G7" s="351">
        <v>5.4053859305867036</v>
      </c>
      <c r="H7" s="351">
        <v>5.8123641629663325</v>
      </c>
      <c r="I7" s="351">
        <v>3.8121782590613265</v>
      </c>
      <c r="J7" s="351">
        <v>-2.0678151738988504</v>
      </c>
      <c r="K7" s="352">
        <v>13.719918883672861</v>
      </c>
      <c r="M7" s="389"/>
      <c r="N7" s="389"/>
      <c r="O7" s="389"/>
      <c r="P7" s="389"/>
      <c r="Q7" s="389"/>
    </row>
    <row r="8" spans="1:17">
      <c r="B8" s="458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461">
        <v>4.1918163660028256</v>
      </c>
      <c r="G10" s="462">
        <v>4.4121952899120629</v>
      </c>
      <c r="H10" s="462">
        <v>4.6544371907605466</v>
      </c>
      <c r="I10" s="462">
        <v>4.2303000184993493</v>
      </c>
      <c r="J10" s="462">
        <v>-3.8066709223620023</v>
      </c>
      <c r="K10" s="463">
        <v>13.423071443270501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452">
        <v>6.7045522067422212</v>
      </c>
      <c r="G11" s="453">
        <v>3.9432521089888013</v>
      </c>
      <c r="H11" s="453">
        <v>8.7031666269465262</v>
      </c>
      <c r="I11" s="453">
        <v>0.23016858592737321</v>
      </c>
      <c r="J11" s="453">
        <v>-3.8514330399474943</v>
      </c>
      <c r="K11" s="454">
        <v>14.505462691697858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455">
        <v>1.8483913392286127</v>
      </c>
      <c r="G12" s="456">
        <v>6.6935316130854972</v>
      </c>
      <c r="H12" s="456">
        <v>2.5750333426306895</v>
      </c>
      <c r="I12" s="456">
        <v>5.4692165319268042</v>
      </c>
      <c r="J12" s="456">
        <v>-4.9428098135768153</v>
      </c>
      <c r="K12" s="457">
        <v>13.980260883009237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455">
        <v>-0.30908601848105377</v>
      </c>
      <c r="G13" s="456">
        <v>6.4927451610699478</v>
      </c>
      <c r="H13" s="456">
        <v>7.562461078851328</v>
      </c>
      <c r="I13" s="456">
        <v>-0.79387554395495386</v>
      </c>
      <c r="J13" s="456">
        <v>0.78920710916897008</v>
      </c>
      <c r="K13" s="457">
        <v>8.7374072274404995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455">
        <v>8.8922379988534601</v>
      </c>
      <c r="G14" s="456">
        <v>0.10987986041386932</v>
      </c>
      <c r="H14" s="456">
        <v>2.3465337142912261</v>
      </c>
      <c r="I14" s="456">
        <v>6.2220924954474697</v>
      </c>
      <c r="J14" s="456">
        <v>-4.2554870329489631</v>
      </c>
      <c r="K14" s="457">
        <v>12.015218848490463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455">
        <v>4.63518040382138</v>
      </c>
      <c r="G15" s="456">
        <v>1.3118038314917868</v>
      </c>
      <c r="H15" s="456">
        <v>5.813941190378614</v>
      </c>
      <c r="I15" s="456">
        <v>4.1415945985872469</v>
      </c>
      <c r="J15" s="456">
        <v>-3.3732572308504274</v>
      </c>
      <c r="K15" s="457">
        <v>13.20027761763609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461">
        <v>1.6780207363090511</v>
      </c>
      <c r="G17" s="462">
        <v>7.552353376547515</v>
      </c>
      <c r="H17" s="462">
        <v>5.6064204179355954</v>
      </c>
      <c r="I17" s="462">
        <v>2.8381296967449714</v>
      </c>
      <c r="J17" s="462">
        <v>-2.1115145241185189</v>
      </c>
      <c r="K17" s="463">
        <v>14.028871592096522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239">
        <v>5.1387466983239989</v>
      </c>
      <c r="G18" s="354">
        <v>3.0708019032250178</v>
      </c>
      <c r="H18" s="354">
        <v>6.1976238211982633</v>
      </c>
      <c r="I18" s="354">
        <v>2.8906485331134064</v>
      </c>
      <c r="J18" s="354">
        <v>2.4629158879303503</v>
      </c>
      <c r="K18" s="355">
        <v>13.157641055085207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239">
        <v>0.72903073849420252</v>
      </c>
      <c r="G19" s="354">
        <v>7.8160177283441072</v>
      </c>
      <c r="H19" s="354">
        <v>5.0811525085663618</v>
      </c>
      <c r="I19" s="354">
        <v>2.5011644911954818</v>
      </c>
      <c r="J19" s="354">
        <v>-3.0815211639119866</v>
      </c>
      <c r="K19" s="355">
        <v>13.834490247570443</v>
      </c>
      <c r="M19" s="389"/>
      <c r="N19" s="389"/>
      <c r="O19" s="389"/>
      <c r="P19" s="389"/>
      <c r="Q19" s="389"/>
    </row>
    <row r="20" spans="2:17" ht="13.5">
      <c r="B20" s="191"/>
      <c r="C20" s="179"/>
      <c r="D20" s="179"/>
      <c r="E20" s="198"/>
      <c r="F20" s="372"/>
      <c r="G20" s="356"/>
      <c r="H20" s="356"/>
      <c r="I20" s="356"/>
      <c r="J20" s="356"/>
      <c r="K20" s="357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461">
        <v>3.1234344010450172</v>
      </c>
      <c r="G21" s="462">
        <v>2.0043076295633568</v>
      </c>
      <c r="H21" s="462">
        <v>6.4750208933569411</v>
      </c>
      <c r="I21" s="462">
        <v>4.691637902479755</v>
      </c>
      <c r="J21" s="462">
        <v>-0.97714638177632196</v>
      </c>
      <c r="K21" s="463">
        <v>12.83543787300529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239">
        <v>6.6598686706026484</v>
      </c>
      <c r="G22" s="354">
        <v>6.4663640472125508</v>
      </c>
      <c r="H22" s="354">
        <v>2.1848572101307582</v>
      </c>
      <c r="I22" s="354">
        <v>1.0428192910673033</v>
      </c>
      <c r="J22" s="354">
        <v>2.2760646783786598</v>
      </c>
      <c r="K22" s="355">
        <v>10.739104543523354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239">
        <v>-2.6394884881056555</v>
      </c>
      <c r="G23" s="354">
        <v>2.711780485975666</v>
      </c>
      <c r="H23" s="354">
        <v>8.86210363479411</v>
      </c>
      <c r="I23" s="354">
        <v>7.1411042886127234</v>
      </c>
      <c r="J23" s="354">
        <v>-3.0756249262270785</v>
      </c>
      <c r="K23" s="355">
        <v>14.292436211614287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455">
        <v>3.1636633837301105</v>
      </c>
      <c r="G24" s="456">
        <v>3.9929703229793887</v>
      </c>
      <c r="H24" s="456">
        <v>6.8896776898698135</v>
      </c>
      <c r="I24" s="456">
        <v>7.3585092200326443</v>
      </c>
      <c r="J24" s="456">
        <v>0.43460406100332705</v>
      </c>
      <c r="K24" s="457">
        <v>10.680666221624335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239">
        <v>8.3835845047314876</v>
      </c>
      <c r="G25" s="354">
        <v>-0.31298987820015611</v>
      </c>
      <c r="H25" s="354">
        <v>5.2800090933337884</v>
      </c>
      <c r="I25" s="354">
        <v>4.6258142811080489</v>
      </c>
      <c r="J25" s="354">
        <v>-0.78754252607889441</v>
      </c>
      <c r="K25" s="355">
        <v>10.859395515271174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3">
        <v>7.4045574300574089</v>
      </c>
      <c r="G26" s="358">
        <v>-0.73243270303457564</v>
      </c>
      <c r="H26" s="358">
        <v>5.8529751089058379</v>
      </c>
      <c r="I26" s="358">
        <v>1.4482566708389442</v>
      </c>
      <c r="J26" s="358">
        <v>0.61354873120849618</v>
      </c>
      <c r="K26" s="359">
        <v>14.138793669850642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D21:E21"/>
    <mergeCell ref="B4:B5"/>
    <mergeCell ref="C4:E5"/>
    <mergeCell ref="F4:F5"/>
    <mergeCell ref="I4:I5"/>
    <mergeCell ref="K4:K5"/>
    <mergeCell ref="C7:E8"/>
    <mergeCell ref="D10:E10"/>
    <mergeCell ref="D17:E17"/>
    <mergeCell ref="G4:G5"/>
    <mergeCell ref="H4:H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J60"/>
  <sheetViews>
    <sheetView showGridLines="0" zoomScaleNormal="100" workbookViewId="0">
      <selection activeCell="K12" sqref="K12"/>
    </sheetView>
  </sheetViews>
  <sheetFormatPr defaultColWidth="9.140625" defaultRowHeight="12.75"/>
  <cols>
    <col min="1" max="1" width="1.85546875" style="176" bestFit="1" customWidth="1"/>
    <col min="2" max="2" width="2.85546875" style="176" customWidth="1"/>
    <col min="3" max="3" width="11.85546875" style="176" customWidth="1"/>
    <col min="4" max="5" width="8.28515625" style="176" customWidth="1"/>
    <col min="6" max="6" width="27.5703125" style="176" customWidth="1"/>
    <col min="7" max="7" width="18.42578125" style="176" customWidth="1"/>
    <col min="8" max="8" width="19.42578125" style="176" bestFit="1" customWidth="1"/>
    <col min="9" max="9" width="15" style="176" customWidth="1"/>
    <col min="10" max="10" width="21.7109375" style="176" customWidth="1"/>
    <col min="11" max="12" width="8.7109375" style="176" customWidth="1"/>
    <col min="13" max="16384" width="9.140625" style="176"/>
  </cols>
  <sheetData>
    <row r="1" spans="1:10" ht="13.5" thickBot="1">
      <c r="A1" s="184">
        <v>2</v>
      </c>
    </row>
    <row r="2" spans="1:10" ht="12.95" customHeight="1">
      <c r="B2" s="250"/>
      <c r="C2" s="251"/>
      <c r="D2" s="467" t="str">
        <f>CHOOSE($A$1,"Regional Indicators","Tregues Rajonalë")</f>
        <v>Tregues Rajonalë</v>
      </c>
      <c r="E2" s="467"/>
      <c r="F2" s="467"/>
      <c r="G2" s="467"/>
      <c r="H2" s="251"/>
      <c r="I2" s="309"/>
    </row>
    <row r="3" spans="1:10" ht="12.95" customHeight="1" thickBot="1">
      <c r="B3" s="252"/>
      <c r="C3" s="253"/>
      <c r="D3" s="468"/>
      <c r="E3" s="468"/>
      <c r="F3" s="468"/>
      <c r="G3" s="468"/>
      <c r="H3" s="253"/>
      <c r="I3" s="260"/>
    </row>
    <row r="4" spans="1:10">
      <c r="B4" s="252"/>
      <c r="C4" s="253"/>
      <c r="D4" s="468" t="str">
        <f>CHOOSE($A$1,"STATISTICAL INDICATORS","TREGUES STATISTIKORE")</f>
        <v>TREGUES STATISTIKORE</v>
      </c>
      <c r="E4" s="468"/>
      <c r="F4" s="468"/>
      <c r="G4" s="468"/>
      <c r="H4" s="310"/>
      <c r="I4" s="260"/>
    </row>
    <row r="5" spans="1:10">
      <c r="B5" s="252"/>
      <c r="C5" s="253"/>
      <c r="D5" s="254"/>
      <c r="E5" s="254"/>
      <c r="F5" s="254"/>
      <c r="G5" s="254"/>
      <c r="H5" s="311"/>
      <c r="I5" s="260"/>
    </row>
    <row r="6" spans="1:10" ht="13.5" thickBot="1">
      <c r="B6" s="252"/>
      <c r="C6" s="471" t="str">
        <f>CHOOSE($A$1,"Institute of Statistics","Instituti i Statistikave")</f>
        <v>Instituti i Statistikave</v>
      </c>
      <c r="D6" s="471"/>
      <c r="E6" s="471"/>
      <c r="F6" s="255"/>
      <c r="G6" s="255"/>
      <c r="H6" s="312"/>
      <c r="I6" s="256"/>
    </row>
    <row r="7" spans="1:10">
      <c r="B7" s="252"/>
      <c r="C7" s="257"/>
      <c r="D7" s="257"/>
      <c r="E7" s="257"/>
      <c r="F7" s="255"/>
      <c r="G7" s="255"/>
      <c r="H7" s="255"/>
      <c r="I7" s="256"/>
    </row>
    <row r="8" spans="1:10">
      <c r="B8" s="252"/>
      <c r="C8" s="253"/>
      <c r="D8" s="255"/>
      <c r="E8" s="471" t="str">
        <f>CHOOSE($A$1,"Country name","Emri i vendit")</f>
        <v>Emri i vendit</v>
      </c>
      <c r="F8" s="471"/>
      <c r="G8" s="471"/>
      <c r="H8" s="258" t="str">
        <f>CHOOSE($A$1,"Albania","Republika e Shqipërisë")</f>
        <v>Republika e Shqipërisë</v>
      </c>
      <c r="I8" s="259"/>
    </row>
    <row r="9" spans="1:10">
      <c r="B9" s="252"/>
      <c r="C9" s="253"/>
      <c r="D9" s="255"/>
      <c r="E9" s="257"/>
      <c r="F9" s="257"/>
      <c r="G9" s="257"/>
      <c r="H9" s="258"/>
      <c r="I9" s="259"/>
    </row>
    <row r="10" spans="1:10">
      <c r="B10" s="252"/>
      <c r="C10" s="253"/>
      <c r="D10" s="253"/>
      <c r="E10" s="253"/>
      <c r="F10" s="253"/>
      <c r="G10" s="253"/>
      <c r="H10" s="253"/>
      <c r="I10" s="260"/>
    </row>
    <row r="11" spans="1:10" ht="13.5">
      <c r="B11" s="252"/>
      <c r="C11" s="472" t="str">
        <f>CHOOSE($A$1,"Nature of the data and accounting method:","Të dhëna rajonale dhe metodat e përdorura:")</f>
        <v>Të dhëna rajonale dhe metodat e përdorura:</v>
      </c>
      <c r="D11" s="472"/>
      <c r="E11" s="472"/>
      <c r="F11" s="472"/>
      <c r="G11" s="472"/>
      <c r="H11" s="261" t="str">
        <f>CHOOSE($A$1,"Regional Indicators","Indikatorë Rajonalë")</f>
        <v>Indikatorë Rajonalë</v>
      </c>
      <c r="I11" s="262" t="str">
        <f>CHOOSE($A$1,"Year","Viti")</f>
        <v>Viti</v>
      </c>
    </row>
    <row r="12" spans="1:10" ht="14.25">
      <c r="B12" s="252"/>
      <c r="C12" s="470"/>
      <c r="D12" s="470"/>
      <c r="E12" s="470"/>
      <c r="F12" s="470"/>
      <c r="G12" s="263"/>
      <c r="H12" s="264" t="str">
        <f>CHOOSE($A$1,"Final","Finale")</f>
        <v>Finale</v>
      </c>
      <c r="I12" s="265" t="s">
        <v>1022</v>
      </c>
      <c r="J12" s="221"/>
    </row>
    <row r="13" spans="1:10" ht="14.25">
      <c r="B13" s="252"/>
      <c r="C13" s="470"/>
      <c r="D13" s="470"/>
      <c r="E13" s="470"/>
      <c r="F13" s="470"/>
      <c r="G13" s="263"/>
      <c r="H13" s="264" t="str">
        <f>CHOOSE($A$1,"Semi-final","Gjysëm-finale")</f>
        <v>Gjysëm-finale</v>
      </c>
      <c r="I13" s="265">
        <v>2021</v>
      </c>
      <c r="J13" s="221"/>
    </row>
    <row r="14" spans="1:10" ht="14.25">
      <c r="B14" s="252"/>
      <c r="C14" s="266"/>
      <c r="D14" s="266"/>
      <c r="E14" s="266"/>
      <c r="F14" s="266"/>
      <c r="G14" s="267"/>
      <c r="H14" s="268"/>
      <c r="I14" s="269"/>
      <c r="J14" s="221"/>
    </row>
    <row r="15" spans="1:10" ht="14.25">
      <c r="B15" s="252"/>
      <c r="C15" s="266"/>
      <c r="D15" s="266"/>
      <c r="E15" s="266"/>
      <c r="F15" s="266"/>
      <c r="G15" s="267"/>
      <c r="H15" s="268"/>
      <c r="I15" s="269"/>
      <c r="J15" s="221"/>
    </row>
    <row r="16" spans="1:10" ht="15" customHeight="1">
      <c r="B16" s="252"/>
      <c r="C16" s="469" t="str">
        <f>CHOOSE($A$1,"Regional Table","Tabelat Rajonale")</f>
        <v>Tabelat Rajonale</v>
      </c>
      <c r="D16" s="469"/>
      <c r="E16" s="469" t="str">
        <f>CHOOSE($A$1,"Regional data 2015 - 2020","Të dhëna rajonale 2016 - 2021")</f>
        <v>Të dhëna rajonale 2016 - 2021</v>
      </c>
      <c r="F16" s="469"/>
      <c r="G16" s="469"/>
      <c r="H16" s="270"/>
      <c r="I16" s="271"/>
      <c r="J16" s="222"/>
    </row>
    <row r="17" spans="2:10">
      <c r="B17" s="252"/>
      <c r="C17" s="272" t="s">
        <v>897</v>
      </c>
      <c r="D17" s="273" t="str">
        <f>CHOOSE($A$1,'Table A.1.'!$B$2,'Table A.1.'!$B$1)</f>
        <v>Tabela A.1. PBB me çmime korente, per frymë për vitin 2021* sipas Rajoneve Statistikore Nivel 2/3</v>
      </c>
      <c r="E17" s="274"/>
      <c r="F17" s="274"/>
      <c r="G17" s="274"/>
      <c r="H17" s="253"/>
      <c r="I17" s="260"/>
      <c r="J17" s="222"/>
    </row>
    <row r="18" spans="2:10">
      <c r="B18" s="252"/>
      <c r="C18" s="272" t="s">
        <v>835</v>
      </c>
      <c r="D18" s="273" t="str">
        <f>CHOOSE($A$1,'Table B.1.'!$B$2,'Table B.1.'!$B$1,)</f>
        <v xml:space="preserve">Tabela B.1.Vlera e Shtuar Bruto sipas Rajoneve Statistikore nivel 1, 2 dhe 3 </v>
      </c>
      <c r="E18" s="275"/>
      <c r="F18" s="275"/>
      <c r="G18" s="275"/>
      <c r="H18" s="275"/>
      <c r="I18" s="276"/>
    </row>
    <row r="19" spans="2:10">
      <c r="B19" s="252"/>
      <c r="C19" s="272" t="s">
        <v>836</v>
      </c>
      <c r="D19" s="273" t="str">
        <f>CHOOSE($A$1,'Table B.2.'!$B$2,'Table B.2.'!$B$1,)</f>
        <v>Tabela B.2. Produkti i Brendshëm Bruto në çmime korente</v>
      </c>
      <c r="E19" s="275"/>
      <c r="F19" s="275"/>
      <c r="G19" s="275"/>
      <c r="H19" s="275"/>
      <c r="I19" s="276"/>
    </row>
    <row r="20" spans="2:10">
      <c r="B20" s="252"/>
      <c r="C20" s="272" t="s">
        <v>837</v>
      </c>
      <c r="D20" s="273" t="str">
        <f>CHOOSE($A$1,'Table B.3.'!$B$2,'Table B.3.'!$B$1,)</f>
        <v xml:space="preserve">Tabela B.3.Produkti i Brendshëm Bruto me çmimet e vitit të mëparshëm </v>
      </c>
      <c r="E20" s="275"/>
      <c r="F20" s="275"/>
      <c r="G20" s="275"/>
      <c r="H20" s="275"/>
      <c r="I20" s="276"/>
    </row>
    <row r="21" spans="2:10">
      <c r="B21" s="252"/>
      <c r="C21" s="272" t="s">
        <v>838</v>
      </c>
      <c r="D21" s="273" t="str">
        <f>CHOOSE($A$1,'Table B.4.'!$B$2,'Table B.4.'!$B$1,)</f>
        <v xml:space="preserve">Tabela B.4.Produkti i Brendshëm Bruto në Euro </v>
      </c>
      <c r="E21" s="275"/>
      <c r="F21" s="275"/>
      <c r="G21" s="275"/>
      <c r="H21" s="275"/>
      <c r="I21" s="276"/>
    </row>
    <row r="22" spans="2:10">
      <c r="B22" s="252"/>
      <c r="C22" s="272" t="s">
        <v>834</v>
      </c>
      <c r="D22" s="273" t="str">
        <f>CHOOSE($A$1,'Table B.5.'!$B$2,'Table B.5.'!$B$1,)</f>
        <v>Tabela B.5. Produkti i Brendshëm Bruto në PPS (EU_27)</v>
      </c>
      <c r="E22" s="275"/>
      <c r="F22" s="275"/>
      <c r="G22" s="275"/>
      <c r="H22" s="275"/>
      <c r="I22" s="276"/>
    </row>
    <row r="23" spans="2:10">
      <c r="B23" s="252"/>
      <c r="C23" s="272" t="s">
        <v>839</v>
      </c>
      <c r="D23" s="273" t="str">
        <f>CHOOSE($A$1,'Table B.6.'!$B$2,'Table B.6.'!$B$1,)</f>
        <v>Tabela B.6. Rritja Reale e Produktit të Brendshëm Bruto</v>
      </c>
      <c r="E23" s="275"/>
      <c r="F23" s="275"/>
      <c r="G23" s="275"/>
      <c r="H23" s="275"/>
      <c r="I23" s="276"/>
    </row>
    <row r="24" spans="2:10">
      <c r="B24" s="252"/>
      <c r="C24" s="272" t="s">
        <v>840</v>
      </c>
      <c r="D24" s="273" t="str">
        <f>CHOOSE($A$1,'Table B.7.'!$B$2,'Table B.7.'!$B$1,)</f>
        <v>Tabela B.7. Rritja nominale e Produktit të Brendshëm Bruto</v>
      </c>
      <c r="E24" s="275"/>
      <c r="F24" s="275"/>
      <c r="G24" s="275"/>
      <c r="H24" s="275"/>
      <c r="I24" s="276"/>
    </row>
    <row r="25" spans="2:10">
      <c r="B25" s="252"/>
      <c r="C25" s="272" t="s">
        <v>841</v>
      </c>
      <c r="D25" s="273" t="str">
        <f>CHOOSE($A$1,'Table B.8.'!$B$2,'Table B.8.'!$B$1,)</f>
        <v>Tabela B.8. Kontributi ndaj rritjes Reale</v>
      </c>
      <c r="E25" s="275"/>
      <c r="F25" s="275"/>
      <c r="G25" s="275"/>
      <c r="H25" s="275"/>
      <c r="I25" s="276"/>
    </row>
    <row r="26" spans="2:10">
      <c r="B26" s="252"/>
      <c r="C26" s="272" t="s">
        <v>842</v>
      </c>
      <c r="D26" s="273" t="str">
        <f>CHOOSE($A$1,'Table B.9.'!$B$2,'Table B.9.'!$B$1,)</f>
        <v>Tabela B.9. Popullsia mesatare në Shqipëri</v>
      </c>
      <c r="E26" s="275"/>
      <c r="F26" s="275"/>
      <c r="G26" s="275"/>
      <c r="H26" s="275"/>
      <c r="I26" s="276"/>
    </row>
    <row r="27" spans="2:10">
      <c r="B27" s="252"/>
      <c r="C27" s="272" t="s">
        <v>843</v>
      </c>
      <c r="D27" s="273" t="str">
        <f>CHOOSE($A$1,'Table B.10.'!$B$2,'Table B.10.'!$B$1,)</f>
        <v xml:space="preserve">Tabela B.10. Produkti i Brendshëm Bruto për frymë, në Lekë </v>
      </c>
      <c r="E27" s="275"/>
      <c r="F27" s="275"/>
      <c r="G27" s="275"/>
      <c r="H27" s="275"/>
      <c r="I27" s="276"/>
    </row>
    <row r="28" spans="2:10">
      <c r="B28" s="252"/>
      <c r="C28" s="272" t="s">
        <v>844</v>
      </c>
      <c r="D28" s="273" t="str">
        <f>CHOOSE($A$1,'Table B.11.'!$B$2,'Table B.11.'!$B$1,)</f>
        <v xml:space="preserve">Tabela B.11. Produkti i Brendshëm Bruto për frymë, në Euro </v>
      </c>
      <c r="E28" s="275"/>
      <c r="F28" s="275"/>
      <c r="G28" s="275"/>
      <c r="H28" s="275"/>
      <c r="I28" s="276"/>
    </row>
    <row r="29" spans="2:10">
      <c r="B29" s="252"/>
      <c r="C29" s="272" t="s">
        <v>845</v>
      </c>
      <c r="D29" s="273" t="str">
        <f>CHOOSE($A$1,'Table B.12.'!$B$2,'Table B.12.'!$B$1,)</f>
        <v>Tabela B.12. Produkti i Brendshëm Bruto për frymë, në PPS (EU_27)</v>
      </c>
      <c r="E29" s="275"/>
      <c r="F29" s="275"/>
      <c r="G29" s="275"/>
      <c r="H29" s="275"/>
      <c r="I29" s="276"/>
    </row>
    <row r="30" spans="2:10">
      <c r="B30" s="252"/>
      <c r="C30" s="272" t="s">
        <v>846</v>
      </c>
      <c r="D30" s="273" t="str">
        <f>CHOOSE($A$1,'Table B.13.'!$B$2,'Table B.13.'!$B$1,)</f>
        <v>Tabela B.13. Produkti i Brendshëm Bruto për frymë, AL=100</v>
      </c>
      <c r="E30" s="275"/>
      <c r="F30" s="275"/>
      <c r="G30" s="275"/>
      <c r="H30" s="275"/>
      <c r="I30" s="276"/>
    </row>
    <row r="31" spans="2:10">
      <c r="B31" s="252"/>
      <c r="C31" s="272" t="s">
        <v>847</v>
      </c>
      <c r="D31" s="273" t="str">
        <f>CHOOSE($A$1,'Table B.14.'!$B$2,'Table B.14.'!$B$1,)</f>
        <v>Tabela B.14. Produkti i Brendshëm Bruto për frymë, EU27=100</v>
      </c>
      <c r="E31" s="275"/>
      <c r="F31" s="275"/>
      <c r="G31" s="275"/>
      <c r="H31" s="275"/>
      <c r="I31" s="276"/>
    </row>
    <row r="32" spans="2:10">
      <c r="B32" s="252"/>
      <c r="C32" s="272" t="s">
        <v>848</v>
      </c>
      <c r="D32" s="273" t="str">
        <f>CHOOSE($A$1,'Table B.15.'!$B$2,'Table B.15.'!$B$1,)</f>
        <v>Tabela B.15. Rritja reale e PBB-së për frymë</v>
      </c>
      <c r="E32" s="275"/>
      <c r="F32" s="275"/>
      <c r="G32" s="275"/>
      <c r="H32" s="275"/>
      <c r="I32" s="276"/>
    </row>
    <row r="33" spans="2:9">
      <c r="B33" s="252"/>
      <c r="C33" s="272" t="s">
        <v>849</v>
      </c>
      <c r="D33" s="273" t="str">
        <f>CHOOSE($A$1,'Table B.16.'!$B$2,'Table B.16.'!$B$1,)</f>
        <v>Tabela B.16. Rritja nominale e Produktit të Brendshëm Bruto për frymë</v>
      </c>
      <c r="E33" s="275"/>
      <c r="F33" s="275"/>
      <c r="G33" s="275"/>
      <c r="H33" s="275"/>
      <c r="I33" s="276"/>
    </row>
    <row r="34" spans="2:9">
      <c r="B34" s="252"/>
      <c r="C34" s="272" t="s">
        <v>850</v>
      </c>
      <c r="D34" s="273" t="str">
        <f>CHOOSE($A$1,'Table B.17.'!$B$2,'Table B.17.'!$B$1,)</f>
        <v>Tabela B.17. Struktura e VSHB-së sipas rajoneve statistikore dhe degëve të ekonomisë (Dega=100 %), viti 2021*</v>
      </c>
      <c r="E34" s="275"/>
      <c r="F34" s="275"/>
      <c r="G34" s="275"/>
      <c r="H34" s="275"/>
      <c r="I34" s="276"/>
    </row>
    <row r="35" spans="2:9">
      <c r="B35" s="252"/>
      <c r="C35" s="272" t="s">
        <v>851</v>
      </c>
      <c r="D35" s="273" t="str">
        <f>CHOOSE($A$1,'Table B.18.'!$B$2,'Table B.18.'!$B$1,)</f>
        <v>Tabela B.18. Struktura e VSHB-së sipas rajoneve statistikore dhe degëve të ekonomisë dhe (Rajon=100 %), viti 2021*</v>
      </c>
      <c r="E35" s="275"/>
      <c r="F35" s="275"/>
      <c r="G35" s="275"/>
      <c r="H35" s="275"/>
      <c r="I35" s="276"/>
    </row>
    <row r="36" spans="2:9">
      <c r="B36" s="252"/>
      <c r="C36" s="272" t="s">
        <v>852</v>
      </c>
      <c r="D36" s="273" t="str">
        <f>CHOOSE($A$1,'Table B.19.'!$B$2,'Table B.19.'!$B$1,)</f>
        <v>Tabela B.19. Rajoni Statistikor Veri</v>
      </c>
      <c r="E36" s="275"/>
      <c r="F36" s="275"/>
      <c r="G36" s="275"/>
      <c r="H36" s="275"/>
      <c r="I36" s="276"/>
    </row>
    <row r="37" spans="2:9">
      <c r="B37" s="252"/>
      <c r="C37" s="272" t="s">
        <v>853</v>
      </c>
      <c r="D37" s="273" t="str">
        <f>CHOOSE($A$1,'Table B.20.'!$B$2,'Table B.20.'!$B$1,)</f>
        <v>Tabela B.20. Rajoni Statistikor Qendër</v>
      </c>
      <c r="E37" s="275"/>
      <c r="F37" s="275"/>
      <c r="G37" s="275"/>
      <c r="H37" s="275"/>
      <c r="I37" s="276"/>
    </row>
    <row r="38" spans="2:9">
      <c r="B38" s="252"/>
      <c r="C38" s="272" t="s">
        <v>854</v>
      </c>
      <c r="D38" s="273" t="str">
        <f>CHOOSE($A$1,'Table B.21.'!$B$2,'Table B.21.'!B1,)</f>
        <v>Tabela B.21. Rajoni Statistikor Jug</v>
      </c>
      <c r="E38" s="275"/>
      <c r="F38" s="275"/>
      <c r="G38" s="275"/>
      <c r="H38" s="275"/>
      <c r="I38" s="276"/>
    </row>
    <row r="39" spans="2:9">
      <c r="B39" s="252"/>
      <c r="C39" s="272" t="s">
        <v>855</v>
      </c>
      <c r="D39" s="273" t="str">
        <f>CHOOSE($A$1,'Table B.22.'!$B$2,'Table B.22.'!$B$1,)</f>
        <v>Tabela B.22. Qarku Dibër</v>
      </c>
      <c r="E39" s="275"/>
      <c r="F39" s="275"/>
      <c r="G39" s="275"/>
      <c r="H39" s="275"/>
      <c r="I39" s="276"/>
    </row>
    <row r="40" spans="2:9">
      <c r="B40" s="252"/>
      <c r="C40" s="272" t="s">
        <v>856</v>
      </c>
      <c r="D40" s="273" t="str">
        <f>CHOOSE($A$1,'Table B.23.'!$B$2,'Table B.23.'!B1,)</f>
        <v>Tabela B.23. Qarku Durrës</v>
      </c>
      <c r="E40" s="275"/>
      <c r="F40" s="275"/>
      <c r="G40" s="275"/>
      <c r="H40" s="275"/>
      <c r="I40" s="276"/>
    </row>
    <row r="41" spans="2:9">
      <c r="B41" s="252"/>
      <c r="C41" s="272" t="s">
        <v>857</v>
      </c>
      <c r="D41" s="273" t="str">
        <f>CHOOSE($A$1,'Table B.24.'!$B$2,'Table B.24.'!$B$1,)</f>
        <v>Tabela B.24. Qarku Kukës</v>
      </c>
      <c r="E41" s="275"/>
      <c r="F41" s="275"/>
      <c r="G41" s="275"/>
      <c r="H41" s="275"/>
      <c r="I41" s="276"/>
    </row>
    <row r="42" spans="2:9">
      <c r="B42" s="252"/>
      <c r="C42" s="272" t="s">
        <v>858</v>
      </c>
      <c r="D42" s="273" t="str">
        <f>CHOOSE($A$1,'Table B.25.'!$B$2,'Table B.25.'!$B$1,)</f>
        <v>Tabela B.25. Qarku Lezhë</v>
      </c>
      <c r="E42" s="275"/>
      <c r="F42" s="275"/>
      <c r="G42" s="275"/>
      <c r="H42" s="275"/>
      <c r="I42" s="276"/>
    </row>
    <row r="43" spans="2:9">
      <c r="B43" s="252"/>
      <c r="C43" s="272" t="s">
        <v>859</v>
      </c>
      <c r="D43" s="273" t="str">
        <f>CHOOSE($A$1,'Table B.26.'!$B$2,'Table B.26.'!B1,)</f>
        <v>Tabela B.26. Qarku Shkodër</v>
      </c>
      <c r="E43" s="275"/>
      <c r="F43" s="275"/>
      <c r="G43" s="275"/>
      <c r="H43" s="275"/>
      <c r="I43" s="276"/>
    </row>
    <row r="44" spans="2:9">
      <c r="B44" s="252"/>
      <c r="C44" s="272" t="s">
        <v>860</v>
      </c>
      <c r="D44" s="273" t="str">
        <f>CHOOSE($A$1,'Table B.27.'!$B$2,'Table B.27.'!$B$1,)</f>
        <v>Tabela B.27. Qarku Elbasan</v>
      </c>
      <c r="E44" s="275"/>
      <c r="F44" s="275"/>
      <c r="G44" s="275"/>
      <c r="H44" s="275"/>
      <c r="I44" s="276"/>
    </row>
    <row r="45" spans="2:9">
      <c r="B45" s="252"/>
      <c r="C45" s="272" t="s">
        <v>861</v>
      </c>
      <c r="D45" s="273" t="str">
        <f>CHOOSE($A$1,'Table B.28.'!$B$2,'Table B.28.'!$B$1,)</f>
        <v>Tabela B.28. Qarku Tiranë</v>
      </c>
      <c r="E45" s="275"/>
      <c r="F45" s="275"/>
      <c r="G45" s="275"/>
      <c r="H45" s="275"/>
      <c r="I45" s="276"/>
    </row>
    <row r="46" spans="2:9">
      <c r="B46" s="252"/>
      <c r="C46" s="272" t="s">
        <v>862</v>
      </c>
      <c r="D46" s="273" t="str">
        <f>CHOOSE($A$1,'Table B.29.'!$B$2,'Table B.29.'!$B$1,)</f>
        <v>Tabela B.29. Qarku Berat</v>
      </c>
      <c r="E46" s="275"/>
      <c r="F46" s="275"/>
      <c r="G46" s="275"/>
      <c r="H46" s="275"/>
      <c r="I46" s="276"/>
    </row>
    <row r="47" spans="2:9">
      <c r="B47" s="252"/>
      <c r="C47" s="272" t="s">
        <v>966</v>
      </c>
      <c r="D47" s="273" t="str">
        <f>CHOOSE($A$1,'Table B.30.'!$B$2,'Table B.30.'!$B$1,)</f>
        <v>Tabela B.30. Qarku Fier</v>
      </c>
      <c r="E47" s="275"/>
      <c r="F47" s="275"/>
      <c r="G47" s="275"/>
      <c r="H47" s="275"/>
      <c r="I47" s="276"/>
    </row>
    <row r="48" spans="2:9">
      <c r="B48" s="252"/>
      <c r="C48" s="272" t="s">
        <v>967</v>
      </c>
      <c r="D48" s="273" t="str">
        <f>CHOOSE($A$1,'Table B.31.'!$B$2,'Table B.31.'!$B$1,)</f>
        <v>Tabela B.31. Qarku Gjirokastër</v>
      </c>
      <c r="E48" s="275"/>
      <c r="F48" s="275"/>
      <c r="G48" s="275"/>
      <c r="H48" s="275"/>
      <c r="I48" s="276"/>
    </row>
    <row r="49" spans="2:9">
      <c r="B49" s="252"/>
      <c r="C49" s="272" t="s">
        <v>1016</v>
      </c>
      <c r="D49" s="273" t="str">
        <f>CHOOSE($A$1,'Table B.32.'!$B$2,'Table B.32.'!$B$1,)</f>
        <v>Tabela B.32. Qarku Korçë</v>
      </c>
      <c r="E49" s="275"/>
      <c r="F49" s="275"/>
      <c r="G49" s="275"/>
      <c r="H49" s="275"/>
      <c r="I49" s="276"/>
    </row>
    <row r="50" spans="2:9">
      <c r="B50" s="252"/>
      <c r="C50" s="272" t="s">
        <v>1017</v>
      </c>
      <c r="D50" s="273" t="str">
        <f>CHOOSE($A$1,'Table B.33.'!$B$2,'Table B.33.'!$B$1,)</f>
        <v>Tabela B.33. Qarku Vlorë</v>
      </c>
      <c r="E50" s="275"/>
      <c r="F50" s="275"/>
      <c r="G50" s="275"/>
      <c r="H50" s="275"/>
      <c r="I50" s="276"/>
    </row>
    <row r="51" spans="2:9">
      <c r="B51" s="252"/>
      <c r="C51" s="277"/>
      <c r="D51" s="253"/>
      <c r="E51" s="253"/>
      <c r="F51" s="253"/>
      <c r="G51" s="253"/>
      <c r="H51" s="253"/>
      <c r="I51" s="260"/>
    </row>
    <row r="52" spans="2:9">
      <c r="B52" s="252"/>
      <c r="C52" s="277"/>
      <c r="D52" s="253"/>
      <c r="E52" s="253"/>
      <c r="F52" s="253"/>
      <c r="G52" s="253"/>
      <c r="H52" s="253"/>
      <c r="I52" s="260"/>
    </row>
    <row r="53" spans="2:9">
      <c r="B53" s="252"/>
      <c r="C53" s="277"/>
      <c r="D53" s="253"/>
      <c r="E53" s="253"/>
      <c r="F53" s="253"/>
      <c r="G53" s="253"/>
      <c r="H53" s="253"/>
      <c r="I53" s="260"/>
    </row>
    <row r="54" spans="2:9">
      <c r="B54" s="252"/>
      <c r="C54" s="278" t="str">
        <f>CHOOSE($A$1,"Reference:   European System of Accounts (ESA 2010)","Referenca:   Sistemi Evropian i Llogarive (ESA 2010)")</f>
        <v>Referenca:   Sistemi Evropian i Llogarive (ESA 2010)</v>
      </c>
      <c r="D54" s="253"/>
      <c r="E54" s="279"/>
      <c r="F54" s="253"/>
      <c r="G54" s="253"/>
      <c r="H54" s="253"/>
      <c r="I54" s="260"/>
    </row>
    <row r="55" spans="2:9">
      <c r="B55" s="252"/>
      <c r="C55" s="278" t="str">
        <f>CHOOSE($A$1,"For more information please contact:","Për pyetje në lidhje me këtë publikim ju lutemi të kontaktoni:")</f>
        <v>Për pyetje në lidhje me këtë publikim ju lutemi të kontaktoni:</v>
      </c>
      <c r="D55" s="253"/>
      <c r="E55" s="279"/>
      <c r="F55" s="253"/>
      <c r="G55" s="253"/>
      <c r="H55" s="253"/>
      <c r="I55" s="260"/>
    </row>
    <row r="56" spans="2:9">
      <c r="B56" s="252"/>
      <c r="C56" s="278" t="str">
        <f>CHOOSE($A$1,"Tel +(355) 4 2222411 / +(355) 4 2233356 | Fax +(355) 4 2228300 or E-Mail: info@instat.gov.al","Tel +(355) 4 2222411 / +(355) 4 2233356 | Fax +(355) 4 2228300 ose E-Mail: info@instat.gov.al")</f>
        <v>Tel +(355) 4 2222411 / +(355) 4 2233356 | Fax +(355) 4 2228300 ose E-Mail: info@instat.gov.al</v>
      </c>
      <c r="D56" s="253"/>
      <c r="E56" s="279"/>
      <c r="F56" s="253"/>
      <c r="G56" s="253"/>
      <c r="H56" s="253"/>
      <c r="I56" s="260"/>
    </row>
    <row r="57" spans="2:9">
      <c r="B57" s="252"/>
      <c r="C57" s="278"/>
      <c r="D57" s="253"/>
      <c r="E57" s="279"/>
      <c r="F57" s="253"/>
      <c r="G57" s="253"/>
      <c r="H57" s="253"/>
      <c r="I57" s="260"/>
    </row>
    <row r="58" spans="2:9">
      <c r="B58" s="252"/>
      <c r="C58" s="274" t="str">
        <f>CHOOSE($A$1,"© Institute of Statistics","© Instituti i Statistikave")</f>
        <v>© Instituti i Statistikave</v>
      </c>
      <c r="D58" s="253"/>
      <c r="E58" s="279"/>
      <c r="F58" s="253"/>
      <c r="G58" s="253"/>
      <c r="H58" s="253"/>
      <c r="I58" s="260"/>
    </row>
    <row r="59" spans="2:9">
      <c r="B59" s="252"/>
      <c r="C59" s="274"/>
      <c r="D59" s="253"/>
      <c r="E59" s="279"/>
      <c r="F59" s="253"/>
      <c r="G59" s="253"/>
      <c r="H59" s="253"/>
      <c r="I59" s="260"/>
    </row>
    <row r="60" spans="2:9" ht="13.5" thickBot="1">
      <c r="B60" s="280"/>
      <c r="C60" s="281"/>
      <c r="D60" s="282"/>
      <c r="E60" s="283"/>
      <c r="F60" s="282"/>
      <c r="G60" s="282"/>
      <c r="H60" s="282"/>
      <c r="I60" s="284"/>
    </row>
  </sheetData>
  <mergeCells count="8">
    <mergeCell ref="D2:G3"/>
    <mergeCell ref="D4:G4"/>
    <mergeCell ref="E16:G16"/>
    <mergeCell ref="C16:D16"/>
    <mergeCell ref="C12:F13"/>
    <mergeCell ref="C6:E6"/>
    <mergeCell ref="E8:G8"/>
    <mergeCell ref="C11:G11"/>
  </mergeCells>
  <phoneticPr fontId="2" type="noConversion"/>
  <hyperlinks>
    <hyperlink ref="C18:C21" location="Tab_1!A1" display="tab 1"/>
    <hyperlink ref="C18" location="'Table B.1.'!A1" display="Table B.1."/>
    <hyperlink ref="C19" location="'Table B.2.'!A1" display="Table B.2."/>
    <hyperlink ref="C20" location="'Table B.3.'!A1" display="Table B.3."/>
    <hyperlink ref="C21" location="'Table B.4.'!A1" display="Table B.4."/>
    <hyperlink ref="C22" location="'Table B.5.'!A1" display="Table B.5."/>
    <hyperlink ref="C23" location="'Table B.6.'!A1" display="Table B.6."/>
    <hyperlink ref="C50" location="'Table B.33.'!A1" display="Table B.33."/>
    <hyperlink ref="C49" location="'Table B.32.'!A1" display="Table B.32."/>
    <hyperlink ref="C17" location="'Table A.1.'!A1" display="'Table A.1.'!A1"/>
    <hyperlink ref="C24" location="'Table B.7.'!A1" display="Table B.7."/>
    <hyperlink ref="C30" location="'Table B.13.'!A1" display="Table B.13."/>
    <hyperlink ref="C29" location="'Table B.12.'!A1" display="Table B.12."/>
    <hyperlink ref="C48" location="'Table B.31.'!A1" display="Table B.31."/>
    <hyperlink ref="C47" location="'Table B.30.'!A1" display="Table B.30."/>
    <hyperlink ref="C46" location="'Table B.29.'!A1" display="Table B.29."/>
    <hyperlink ref="C45" location="'Table B.28.'!A1" display="Table B.28."/>
    <hyperlink ref="C44" location="'Table B.27.'!A1" display="Table B.27."/>
    <hyperlink ref="C43" location="'Table B.26.'!A1" display="Table B.26."/>
    <hyperlink ref="C25" location="'Table B.8.'!A1" display="Table B.8."/>
    <hyperlink ref="C26" location="'Table B.9.'!A1" display="Table B.9."/>
    <hyperlink ref="C27" location="'Table B.10.'!A1" display="Table B.10."/>
    <hyperlink ref="C28" location="'Table B.11.'!A1" display="Table B.11."/>
    <hyperlink ref="C31" location="'Table B.14.'!A1" display="Table B.14."/>
    <hyperlink ref="C32" location="'Table B.15.'!A1" display="Table B.15."/>
    <hyperlink ref="C33" location="'Table B.16.'!A1" display="Table B.16."/>
    <hyperlink ref="C34" location="'Table B.17.'!A1" display="Table B.17."/>
    <hyperlink ref="C35" location="'Table B.18.'!A1" display="Table B.18."/>
    <hyperlink ref="C36" location="'Table B.19.'!A1" display="Table B.19."/>
    <hyperlink ref="C37" location="'Table B.20.'!A1" display="Table B.20."/>
    <hyperlink ref="C38" location="'Table B.21.'!A1" display="Table B.21."/>
    <hyperlink ref="C39" location="'Table B.22.'!A1" display="Table B.22."/>
    <hyperlink ref="C40" location="'Table B.23.'!A1" display="Table B.23."/>
    <hyperlink ref="C41" location="'Table B.24.'!A1" display="Table B.24."/>
    <hyperlink ref="C42" location="'Table B.25.'!A1" display="Table B.25."/>
  </hyperlinks>
  <pageMargins left="0.26" right="0.26" top="0.62992125984251968" bottom="0.62992125984251968" header="0.39370078740157483" footer="0.39370078740157483"/>
  <pageSetup paperSize="9" scale="71" orientation="portrait" r:id="rId1"/>
  <headerFooter alignWithMargins="0">
    <oddFooter>&amp;L&amp;8&amp;D  &amp;T&amp;R&amp;"Arial,Bold"&amp;8September 10 2004 Version [V2.2]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2" r:id="rId4" name="Option Button 464">
              <controlPr defaultSize="0" autoFill="0" autoLine="0" autoPict="0">
                <anchor moveWithCells="1" sizeWithCells="1">
                  <from>
                    <xdr:col>7</xdr:col>
                    <xdr:colOff>180975</xdr:colOff>
                    <xdr:row>4</xdr:row>
                    <xdr:rowOff>66675</xdr:rowOff>
                  </from>
                  <to>
                    <xdr:col>7</xdr:col>
                    <xdr:colOff>1066800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5" name="Option Button 46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</xdr:row>
                    <xdr:rowOff>57150</xdr:rowOff>
                  </from>
                  <to>
                    <xdr:col>7</xdr:col>
                    <xdr:colOff>1085850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35"/>
  <sheetViews>
    <sheetView showGridLines="0" zoomScaleNormal="100" workbookViewId="0">
      <selection activeCell="A4" sqref="A4"/>
    </sheetView>
  </sheetViews>
  <sheetFormatPr defaultRowHeight="12.75"/>
  <cols>
    <col min="1" max="1" width="17" bestFit="1" customWidth="1"/>
    <col min="3" max="3" width="7" customWidth="1"/>
    <col min="6" max="6" width="11.140625" customWidth="1"/>
    <col min="7" max="7" width="19.7109375" customWidth="1"/>
    <col min="8" max="10" width="11.140625" customWidth="1"/>
    <col min="11" max="11" width="13.85546875" customWidth="1"/>
    <col min="12" max="12" width="11.140625" customWidth="1"/>
    <col min="13" max="13" width="15.42578125" customWidth="1"/>
    <col min="14" max="14" width="17.140625" customWidth="1"/>
    <col min="15" max="16" width="11.140625" customWidth="1"/>
  </cols>
  <sheetData>
    <row r="1" spans="1:16" ht="16.5">
      <c r="B1" s="186" t="s">
        <v>1028</v>
      </c>
      <c r="C1" s="186"/>
      <c r="O1" s="242"/>
      <c r="P1" s="186"/>
    </row>
    <row r="2" spans="1:16" ht="15.75">
      <c r="A2" s="185"/>
      <c r="B2" s="186" t="s">
        <v>1029</v>
      </c>
    </row>
    <row r="3" spans="1:16" ht="15">
      <c r="A3" s="185" t="s">
        <v>930</v>
      </c>
      <c r="P3" s="223" t="s">
        <v>903</v>
      </c>
    </row>
    <row r="4" spans="1:16" ht="27">
      <c r="B4" s="374" t="s">
        <v>866</v>
      </c>
      <c r="C4" s="519" t="s">
        <v>867</v>
      </c>
      <c r="D4" s="519"/>
      <c r="E4" s="519"/>
      <c r="F4" s="374" t="s">
        <v>942</v>
      </c>
      <c r="G4" s="374" t="s">
        <v>953</v>
      </c>
      <c r="H4" s="374" t="s">
        <v>887</v>
      </c>
      <c r="I4" s="374" t="s">
        <v>954</v>
      </c>
      <c r="J4" s="374" t="s">
        <v>888</v>
      </c>
      <c r="K4" s="374" t="s">
        <v>889</v>
      </c>
      <c r="L4" s="374" t="s">
        <v>890</v>
      </c>
      <c r="M4" s="374" t="s">
        <v>955</v>
      </c>
      <c r="N4" s="374" t="s">
        <v>956</v>
      </c>
      <c r="O4" s="374" t="s">
        <v>943</v>
      </c>
      <c r="P4" s="374" t="s">
        <v>965</v>
      </c>
    </row>
    <row r="5" spans="1:16" ht="27">
      <c r="B5" s="374" t="s">
        <v>213</v>
      </c>
      <c r="C5" s="519" t="s">
        <v>797</v>
      </c>
      <c r="D5" s="519"/>
      <c r="E5" s="519"/>
      <c r="F5" s="374" t="s">
        <v>944</v>
      </c>
      <c r="G5" s="374" t="s">
        <v>945</v>
      </c>
      <c r="H5" s="374" t="s">
        <v>801</v>
      </c>
      <c r="I5" s="374" t="s">
        <v>946</v>
      </c>
      <c r="J5" s="374" t="s">
        <v>802</v>
      </c>
      <c r="K5" s="374" t="s">
        <v>947</v>
      </c>
      <c r="L5" s="374" t="s">
        <v>948</v>
      </c>
      <c r="M5" s="374" t="s">
        <v>949</v>
      </c>
      <c r="N5" s="374" t="s">
        <v>950</v>
      </c>
      <c r="O5" s="374" t="s">
        <v>951</v>
      </c>
      <c r="P5" s="374" t="s">
        <v>952</v>
      </c>
    </row>
    <row r="6" spans="1:16">
      <c r="B6" s="191"/>
      <c r="C6" s="179"/>
      <c r="D6" s="179"/>
      <c r="E6" s="332"/>
      <c r="F6" s="330"/>
      <c r="G6" s="190"/>
      <c r="H6" s="190"/>
      <c r="I6" s="190"/>
      <c r="J6" s="190"/>
      <c r="K6" s="190"/>
      <c r="L6" s="228"/>
      <c r="M6" s="228"/>
      <c r="N6" s="228"/>
      <c r="O6" s="228"/>
      <c r="P6" s="229"/>
    </row>
    <row r="7" spans="1:16">
      <c r="B7" s="516" t="s">
        <v>780</v>
      </c>
      <c r="C7" s="496" t="s">
        <v>904</v>
      </c>
      <c r="D7" s="496"/>
      <c r="E7" s="497"/>
      <c r="F7" s="517">
        <v>100</v>
      </c>
      <c r="G7" s="518">
        <v>100</v>
      </c>
      <c r="H7" s="518">
        <v>100</v>
      </c>
      <c r="I7" s="518">
        <v>100</v>
      </c>
      <c r="J7" s="518">
        <v>100</v>
      </c>
      <c r="K7" s="518">
        <v>100</v>
      </c>
      <c r="L7" s="518">
        <v>100</v>
      </c>
      <c r="M7" s="518">
        <v>100</v>
      </c>
      <c r="N7" s="518">
        <v>100</v>
      </c>
      <c r="O7" s="518">
        <v>100</v>
      </c>
      <c r="P7" s="520">
        <v>100</v>
      </c>
    </row>
    <row r="8" spans="1:16">
      <c r="B8" s="516"/>
      <c r="C8" s="496"/>
      <c r="D8" s="496"/>
      <c r="E8" s="497"/>
      <c r="F8" s="517"/>
      <c r="G8" s="518"/>
      <c r="H8" s="518"/>
      <c r="I8" s="518"/>
      <c r="J8" s="518"/>
      <c r="K8" s="518"/>
      <c r="L8" s="518"/>
      <c r="M8" s="518"/>
      <c r="N8" s="518"/>
      <c r="O8" s="518"/>
      <c r="P8" s="520"/>
    </row>
    <row r="9" spans="1:16">
      <c r="B9" s="191"/>
      <c r="C9" s="179"/>
      <c r="D9" s="179"/>
      <c r="E9" s="332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1"/>
    </row>
    <row r="10" spans="1:16" ht="13.5">
      <c r="B10" s="326" t="s">
        <v>781</v>
      </c>
      <c r="C10" s="313"/>
      <c r="D10" s="491" t="s">
        <v>905</v>
      </c>
      <c r="E10" s="492"/>
      <c r="F10" s="422">
        <v>26.920947609226271</v>
      </c>
      <c r="G10" s="423">
        <v>30.140324959830441</v>
      </c>
      <c r="H10" s="423">
        <v>19.0932303673546</v>
      </c>
      <c r="I10" s="423">
        <v>21.625476965190714</v>
      </c>
      <c r="J10" s="423">
        <v>8.8037338545590078</v>
      </c>
      <c r="K10" s="423">
        <v>23.990498812351539</v>
      </c>
      <c r="L10" s="423">
        <v>24.976136613994225</v>
      </c>
      <c r="M10" s="423">
        <v>13.05654867359371</v>
      </c>
      <c r="N10" s="423">
        <v>19.864696840321901</v>
      </c>
      <c r="O10" s="423">
        <v>14.770922758919781</v>
      </c>
      <c r="P10" s="424">
        <v>22.367969603901759</v>
      </c>
    </row>
    <row r="11" spans="1:16">
      <c r="B11" s="195" t="s">
        <v>782</v>
      </c>
      <c r="C11" s="179"/>
      <c r="D11" s="179"/>
      <c r="E11" s="198" t="s">
        <v>768</v>
      </c>
      <c r="F11" s="425">
        <v>5.6011707285605059</v>
      </c>
      <c r="G11" s="426">
        <v>5.6266379951566181</v>
      </c>
      <c r="H11" s="426">
        <v>1.0710912515479776</v>
      </c>
      <c r="I11" s="426">
        <v>1.018847688197116</v>
      </c>
      <c r="J11" s="426">
        <v>1.1139653876641038</v>
      </c>
      <c r="K11" s="426">
        <v>3.3254156769596199</v>
      </c>
      <c r="L11" s="426">
        <v>1.3694840198544123</v>
      </c>
      <c r="M11" s="426">
        <v>0.68489446239570873</v>
      </c>
      <c r="N11" s="426">
        <v>2.7764904368577454</v>
      </c>
      <c r="O11" s="426">
        <v>0.62424587644049501</v>
      </c>
      <c r="P11" s="427">
        <v>2.8824933235816421</v>
      </c>
    </row>
    <row r="12" spans="1:16">
      <c r="B12" s="195" t="s">
        <v>783</v>
      </c>
      <c r="C12" s="179"/>
      <c r="D12" s="179"/>
      <c r="E12" s="198" t="s">
        <v>769</v>
      </c>
      <c r="F12" s="425">
        <v>7.3027014345675241</v>
      </c>
      <c r="G12" s="426">
        <v>14.582023967085433</v>
      </c>
      <c r="H12" s="426">
        <v>9.9306834064982663</v>
      </c>
      <c r="I12" s="426">
        <v>13.645843174029567</v>
      </c>
      <c r="J12" s="426">
        <v>3.4229475488551895</v>
      </c>
      <c r="K12" s="426">
        <v>9.738717339667458</v>
      </c>
      <c r="L12" s="426">
        <v>14.53174672711223</v>
      </c>
      <c r="M12" s="426">
        <v>8.9895486358220023</v>
      </c>
      <c r="N12" s="426">
        <v>6.0429627772900671</v>
      </c>
      <c r="O12" s="426">
        <v>6.9874887410469393</v>
      </c>
      <c r="P12" s="427">
        <v>10.058795700851251</v>
      </c>
    </row>
    <row r="13" spans="1:16">
      <c r="B13" s="195" t="s">
        <v>784</v>
      </c>
      <c r="C13" s="179"/>
      <c r="D13" s="179"/>
      <c r="E13" s="198" t="s">
        <v>770</v>
      </c>
      <c r="F13" s="425">
        <v>2.8192495501386228</v>
      </c>
      <c r="G13" s="426">
        <v>1.6210366874716535</v>
      </c>
      <c r="H13" s="426">
        <v>0.8884525720306341</v>
      </c>
      <c r="I13" s="426">
        <v>0.74318154623698374</v>
      </c>
      <c r="J13" s="426">
        <v>0.76418705836014289</v>
      </c>
      <c r="K13" s="426">
        <v>1.66270783847981</v>
      </c>
      <c r="L13" s="426">
        <v>0.9625989789747923</v>
      </c>
      <c r="M13" s="426">
        <v>0.29531911367222691</v>
      </c>
      <c r="N13" s="426">
        <v>2.5619912391888016</v>
      </c>
      <c r="O13" s="426">
        <v>0.38835141042032917</v>
      </c>
      <c r="P13" s="427">
        <v>1.5638271768124459</v>
      </c>
    </row>
    <row r="14" spans="1:16">
      <c r="B14" s="195" t="s">
        <v>785</v>
      </c>
      <c r="C14" s="179"/>
      <c r="D14" s="179"/>
      <c r="E14" s="198" t="s">
        <v>771</v>
      </c>
      <c r="F14" s="425">
        <v>4.2454535741566701</v>
      </c>
      <c r="G14" s="426">
        <v>2.1610249568601754</v>
      </c>
      <c r="H14" s="426">
        <v>3.0822286133886503</v>
      </c>
      <c r="I14" s="426">
        <v>2.7651047536286617</v>
      </c>
      <c r="J14" s="426">
        <v>1.2037285096770221</v>
      </c>
      <c r="K14" s="426">
        <v>4.9881235154394288</v>
      </c>
      <c r="L14" s="426">
        <v>2.9231528302594323</v>
      </c>
      <c r="M14" s="426">
        <v>0.83502353643090144</v>
      </c>
      <c r="N14" s="426">
        <v>3.1555701903486133</v>
      </c>
      <c r="O14" s="426">
        <v>2.454389093014568</v>
      </c>
      <c r="P14" s="427">
        <v>2.9540043500761235</v>
      </c>
    </row>
    <row r="15" spans="1:16">
      <c r="B15" s="195" t="s">
        <v>786</v>
      </c>
      <c r="C15" s="179"/>
      <c r="D15" s="179"/>
      <c r="E15" s="198" t="s">
        <v>772</v>
      </c>
      <c r="F15" s="425">
        <v>6.9523723218029536</v>
      </c>
      <c r="G15" s="426">
        <v>6.1496013532565579</v>
      </c>
      <c r="H15" s="426">
        <v>4.1207745238890698</v>
      </c>
      <c r="I15" s="426">
        <v>3.4524998030983856</v>
      </c>
      <c r="J15" s="426">
        <v>2.29890535000255</v>
      </c>
      <c r="K15" s="426">
        <v>4.2755344418052248</v>
      </c>
      <c r="L15" s="426">
        <v>5.1891540577933641</v>
      </c>
      <c r="M15" s="426">
        <v>2.2517629252728724</v>
      </c>
      <c r="N15" s="426">
        <v>5.3276821966366752</v>
      </c>
      <c r="O15" s="426">
        <v>4.3164476379974497</v>
      </c>
      <c r="P15" s="427">
        <v>4.908849052580293</v>
      </c>
    </row>
    <row r="16" spans="1:16">
      <c r="B16" s="191"/>
      <c r="C16" s="179"/>
      <c r="D16" s="179"/>
      <c r="E16" s="332"/>
      <c r="F16" s="425"/>
      <c r="G16" s="426"/>
      <c r="H16" s="426"/>
      <c r="I16" s="426"/>
      <c r="J16" s="426"/>
      <c r="K16" s="426"/>
      <c r="L16" s="426"/>
      <c r="M16" s="426"/>
      <c r="N16" s="426"/>
      <c r="O16" s="426"/>
      <c r="P16" s="427"/>
    </row>
    <row r="17" spans="2:16" ht="13.5">
      <c r="B17" s="326" t="s">
        <v>787</v>
      </c>
      <c r="C17" s="313"/>
      <c r="D17" s="491" t="s">
        <v>906</v>
      </c>
      <c r="E17" s="492"/>
      <c r="F17" s="422">
        <v>19.931488385977051</v>
      </c>
      <c r="G17" s="423">
        <v>43.792753368067793</v>
      </c>
      <c r="H17" s="423">
        <v>61.901594104274629</v>
      </c>
      <c r="I17" s="423">
        <v>57.649937851589641</v>
      </c>
      <c r="J17" s="423">
        <v>81.123243588684673</v>
      </c>
      <c r="K17" s="423">
        <v>48.693586698337292</v>
      </c>
      <c r="L17" s="423">
        <v>53.582307295405883</v>
      </c>
      <c r="M17" s="423">
        <v>76.599163496579507</v>
      </c>
      <c r="N17" s="423">
        <v>58.050146366188628</v>
      </c>
      <c r="O17" s="423">
        <v>71.532451033564755</v>
      </c>
      <c r="P17" s="424">
        <v>50.448956055955421</v>
      </c>
    </row>
    <row r="18" spans="2:16">
      <c r="B18" s="195" t="s">
        <v>788</v>
      </c>
      <c r="C18" s="179"/>
      <c r="D18" s="179"/>
      <c r="E18" s="198" t="s">
        <v>773</v>
      </c>
      <c r="F18" s="425">
        <v>12.434319650582763</v>
      </c>
      <c r="G18" s="426">
        <v>7.959336920509184</v>
      </c>
      <c r="H18" s="426">
        <v>4.9828737687323468</v>
      </c>
      <c r="I18" s="426">
        <v>4.3826700631025517</v>
      </c>
      <c r="J18" s="426">
        <v>1.9433509296604126</v>
      </c>
      <c r="K18" s="426">
        <v>5.7007125890736354</v>
      </c>
      <c r="L18" s="426">
        <v>5.2390984113577188</v>
      </c>
      <c r="M18" s="426">
        <v>1.9208482098057686</v>
      </c>
      <c r="N18" s="426">
        <v>6.6794909163607477</v>
      </c>
      <c r="O18" s="426">
        <v>3.1927083703489378</v>
      </c>
      <c r="P18" s="427">
        <v>6.7329964519139489</v>
      </c>
    </row>
    <row r="19" spans="2:16">
      <c r="B19" s="195" t="s">
        <v>789</v>
      </c>
      <c r="C19" s="179"/>
      <c r="D19" s="179"/>
      <c r="E19" s="198" t="s">
        <v>774</v>
      </c>
      <c r="F19" s="425">
        <v>7.4971687353942915</v>
      </c>
      <c r="G19" s="426">
        <v>35.833416447558605</v>
      </c>
      <c r="H19" s="426">
        <v>56.918720335542282</v>
      </c>
      <c r="I19" s="426">
        <v>53.267267788487096</v>
      </c>
      <c r="J19" s="426">
        <v>79.179892659024276</v>
      </c>
      <c r="K19" s="426">
        <v>42.99287410926366</v>
      </c>
      <c r="L19" s="426">
        <v>48.343208884048174</v>
      </c>
      <c r="M19" s="426">
        <v>74.678315286773739</v>
      </c>
      <c r="N19" s="426">
        <v>51.370655449827872</v>
      </c>
      <c r="O19" s="426">
        <v>68.339742663215802</v>
      </c>
      <c r="P19" s="427">
        <v>43.715959604041451</v>
      </c>
    </row>
    <row r="20" spans="2:16">
      <c r="B20" s="191"/>
      <c r="C20" s="179"/>
      <c r="D20" s="179"/>
      <c r="E20" s="198"/>
      <c r="F20" s="425"/>
      <c r="G20" s="426"/>
      <c r="H20" s="426"/>
      <c r="I20" s="426"/>
      <c r="J20" s="426"/>
      <c r="K20" s="426"/>
      <c r="L20" s="426"/>
      <c r="M20" s="426"/>
      <c r="N20" s="426"/>
      <c r="O20" s="426"/>
      <c r="P20" s="427"/>
    </row>
    <row r="21" spans="2:16" ht="13.5">
      <c r="B21" s="326" t="s">
        <v>790</v>
      </c>
      <c r="C21" s="313"/>
      <c r="D21" s="491" t="s">
        <v>907</v>
      </c>
      <c r="E21" s="492"/>
      <c r="F21" s="422">
        <v>53.147564004796678</v>
      </c>
      <c r="G21" s="423">
        <v>26.066921672101767</v>
      </c>
      <c r="H21" s="423">
        <v>19.005175528370781</v>
      </c>
      <c r="I21" s="423">
        <v>20.724585183219641</v>
      </c>
      <c r="J21" s="423">
        <v>10.073022556756301</v>
      </c>
      <c r="K21" s="423">
        <v>27.315914489311162</v>
      </c>
      <c r="L21" s="423">
        <v>21.441556090599896</v>
      </c>
      <c r="M21" s="423">
        <v>10.344287829826781</v>
      </c>
      <c r="N21" s="423">
        <v>22.085156793489478</v>
      </c>
      <c r="O21" s="423">
        <v>13.696626207515489</v>
      </c>
      <c r="P21" s="424">
        <v>27.183074340142845</v>
      </c>
    </row>
    <row r="22" spans="2:16">
      <c r="B22" s="195" t="s">
        <v>791</v>
      </c>
      <c r="C22" s="179"/>
      <c r="D22" s="179"/>
      <c r="E22" s="198" t="s">
        <v>775</v>
      </c>
      <c r="F22" s="425">
        <v>7.7127484309833019</v>
      </c>
      <c r="G22" s="426">
        <v>2.8627753128962281</v>
      </c>
      <c r="H22" s="426">
        <v>2.0081198995354197</v>
      </c>
      <c r="I22" s="426">
        <v>1.9838050422185838</v>
      </c>
      <c r="J22" s="426">
        <v>1.373273936959684</v>
      </c>
      <c r="K22" s="426">
        <v>4.2755344418052248</v>
      </c>
      <c r="L22" s="426">
        <v>1.6685783481470484</v>
      </c>
      <c r="M22" s="426">
        <v>0.6215744021302041</v>
      </c>
      <c r="N22" s="426">
        <v>3.06817662459052</v>
      </c>
      <c r="O22" s="426">
        <v>0.91250872724529464</v>
      </c>
      <c r="P22" s="427">
        <v>3.3510594765325896</v>
      </c>
    </row>
    <row r="23" spans="2:16">
      <c r="B23" s="195" t="s">
        <v>792</v>
      </c>
      <c r="C23" s="179"/>
      <c r="D23" s="179"/>
      <c r="E23" s="198" t="s">
        <v>776</v>
      </c>
      <c r="F23" s="425">
        <v>24.657382412341381</v>
      </c>
      <c r="G23" s="426">
        <v>13.897836751014625</v>
      </c>
      <c r="H23" s="426">
        <v>5.8195482676192078</v>
      </c>
      <c r="I23" s="426">
        <v>6.7487985204587746</v>
      </c>
      <c r="J23" s="426">
        <v>2.7022477983479454</v>
      </c>
      <c r="K23" s="426">
        <v>7.8384798099762465</v>
      </c>
      <c r="L23" s="426">
        <v>6.439288009319406</v>
      </c>
      <c r="M23" s="426">
        <v>4.1914605042436497</v>
      </c>
      <c r="N23" s="426">
        <v>5.9936081581997298</v>
      </c>
      <c r="O23" s="426">
        <v>3.9703913259415642</v>
      </c>
      <c r="P23" s="427">
        <v>10.857390439625082</v>
      </c>
    </row>
    <row r="24" spans="2:16">
      <c r="B24" s="195" t="s">
        <v>793</v>
      </c>
      <c r="C24" s="179"/>
      <c r="D24" s="179"/>
      <c r="E24" s="198" t="s">
        <v>777</v>
      </c>
      <c r="F24" s="425">
        <v>2.7779776709018211</v>
      </c>
      <c r="G24" s="426">
        <v>1.6909298375981585</v>
      </c>
      <c r="H24" s="426">
        <v>1.698296144611559</v>
      </c>
      <c r="I24" s="426">
        <v>2.1513447759744642</v>
      </c>
      <c r="J24" s="426">
        <v>1.2186478673036918</v>
      </c>
      <c r="K24" s="426">
        <v>3.0878859857482186</v>
      </c>
      <c r="L24" s="426">
        <v>1.3432530935982994</v>
      </c>
      <c r="M24" s="426">
        <v>1.149547755569039</v>
      </c>
      <c r="N24" s="426">
        <v>2.6755134744070976</v>
      </c>
      <c r="O24" s="426">
        <v>0.94216233507992264</v>
      </c>
      <c r="P24" s="427">
        <v>2.0835336026501183</v>
      </c>
    </row>
    <row r="25" spans="2:16">
      <c r="B25" s="195" t="s">
        <v>794</v>
      </c>
      <c r="C25" s="179"/>
      <c r="D25" s="179"/>
      <c r="E25" s="198" t="s">
        <v>778</v>
      </c>
      <c r="F25" s="425">
        <v>10.646189525103058</v>
      </c>
      <c r="G25" s="426">
        <v>3.4829747987161679</v>
      </c>
      <c r="H25" s="426">
        <v>2.5477131273736013</v>
      </c>
      <c r="I25" s="426">
        <v>4.2881541265620591</v>
      </c>
      <c r="J25" s="426">
        <v>2.0477398275504148</v>
      </c>
      <c r="K25" s="426">
        <v>6.1757719714964372</v>
      </c>
      <c r="L25" s="426">
        <v>4.2625895680806281</v>
      </c>
      <c r="M25" s="426">
        <v>1.2056006889537014</v>
      </c>
      <c r="N25" s="426">
        <v>5.2532082534744067</v>
      </c>
      <c r="O25" s="426">
        <v>3.6514734052922817</v>
      </c>
      <c r="P25" s="427">
        <v>5.2035044476322216</v>
      </c>
    </row>
    <row r="26" spans="2:16">
      <c r="B26" s="196" t="s">
        <v>795</v>
      </c>
      <c r="C26" s="180"/>
      <c r="D26" s="180"/>
      <c r="E26" s="333" t="s">
        <v>779</v>
      </c>
      <c r="F26" s="428">
        <v>7.353265965467128</v>
      </c>
      <c r="G26" s="429">
        <v>4.1324049718765874</v>
      </c>
      <c r="H26" s="429">
        <v>6.9314980892309919</v>
      </c>
      <c r="I26" s="429">
        <v>5.5524827180057565</v>
      </c>
      <c r="J26" s="429">
        <v>2.7311131265945661</v>
      </c>
      <c r="K26" s="429">
        <v>5.938242280285035</v>
      </c>
      <c r="L26" s="429">
        <v>7.7278470714545149</v>
      </c>
      <c r="M26" s="429">
        <v>3.1761044789301889</v>
      </c>
      <c r="N26" s="429">
        <v>5.0946502828177209</v>
      </c>
      <c r="O26" s="429">
        <v>4.2200904139564246</v>
      </c>
      <c r="P26" s="430">
        <v>5.6875863737028309</v>
      </c>
    </row>
    <row r="27" spans="2:16">
      <c r="B27" s="187" t="s">
        <v>1025</v>
      </c>
    </row>
    <row r="28" spans="2:16">
      <c r="B28" s="187" t="s">
        <v>1026</v>
      </c>
    </row>
    <row r="30" spans="2:16" ht="15">
      <c r="P30" s="223"/>
    </row>
    <row r="31" spans="2:16">
      <c r="F31" s="390"/>
    </row>
    <row r="32" spans="2:16">
      <c r="F32" s="390"/>
    </row>
    <row r="33" spans="6:6">
      <c r="F33" s="390"/>
    </row>
    <row r="34" spans="6:6">
      <c r="F34" s="390"/>
    </row>
    <row r="35" spans="6:6">
      <c r="F35" s="390"/>
    </row>
  </sheetData>
  <mergeCells count="18">
    <mergeCell ref="C4:E4"/>
    <mergeCell ref="O7:O8"/>
    <mergeCell ref="P7:P8"/>
    <mergeCell ref="D10:E10"/>
    <mergeCell ref="D17:E17"/>
    <mergeCell ref="M7:M8"/>
    <mergeCell ref="N7:N8"/>
    <mergeCell ref="C5:E5"/>
    <mergeCell ref="D21:E21"/>
    <mergeCell ref="I7:I8"/>
    <mergeCell ref="J7:J8"/>
    <mergeCell ref="K7:K8"/>
    <mergeCell ref="L7:L8"/>
    <mergeCell ref="B7:B8"/>
    <mergeCell ref="C7:E8"/>
    <mergeCell ref="F7:F8"/>
    <mergeCell ref="G7:G8"/>
    <mergeCell ref="H7:H8"/>
  </mergeCells>
  <hyperlinks>
    <hyperlink ref="A3" location="'Permbajtja Content'!Print_Area" display="Permbajtja Content"/>
  </hyperlinks>
  <pageMargins left="0.7" right="0.7" top="0.75" bottom="0.75" header="0.3" footer="0.3"/>
  <pageSetup scale="9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45"/>
  <sheetViews>
    <sheetView showGridLines="0" zoomScaleNormal="100" workbookViewId="0">
      <selection activeCell="G10" sqref="G10"/>
    </sheetView>
  </sheetViews>
  <sheetFormatPr defaultRowHeight="12.75"/>
  <cols>
    <col min="1" max="1" width="17" bestFit="1" customWidth="1"/>
    <col min="3" max="3" width="7.28515625" customWidth="1"/>
    <col min="6" max="6" width="13.5703125" customWidth="1"/>
    <col min="7" max="7" width="17.85546875" bestFit="1" customWidth="1"/>
    <col min="8" max="8" width="13" customWidth="1"/>
    <col min="9" max="13" width="13.5703125" customWidth="1"/>
    <col min="14" max="14" width="19.7109375" customWidth="1"/>
    <col min="15" max="15" width="13.5703125" customWidth="1"/>
    <col min="16" max="16" width="11.5703125" bestFit="1" customWidth="1"/>
  </cols>
  <sheetData>
    <row r="1" spans="1:16" ht="15.75">
      <c r="B1" s="186" t="s">
        <v>1030</v>
      </c>
      <c r="D1" s="186"/>
      <c r="O1" s="186"/>
    </row>
    <row r="2" spans="1:16" ht="15.75">
      <c r="A2" s="185"/>
      <c r="B2" s="186" t="s">
        <v>1031</v>
      </c>
    </row>
    <row r="3" spans="1:16" ht="15">
      <c r="A3" s="185" t="s">
        <v>930</v>
      </c>
      <c r="P3" s="223" t="s">
        <v>902</v>
      </c>
    </row>
    <row r="4" spans="1:16" ht="36">
      <c r="B4" s="374" t="s">
        <v>866</v>
      </c>
      <c r="C4" s="519" t="s">
        <v>867</v>
      </c>
      <c r="D4" s="519"/>
      <c r="E4" s="519"/>
      <c r="F4" s="374" t="s">
        <v>942</v>
      </c>
      <c r="G4" s="374" t="s">
        <v>953</v>
      </c>
      <c r="H4" s="374" t="s">
        <v>887</v>
      </c>
      <c r="I4" s="374" t="s">
        <v>954</v>
      </c>
      <c r="J4" s="374" t="s">
        <v>888</v>
      </c>
      <c r="K4" s="374" t="s">
        <v>889</v>
      </c>
      <c r="L4" s="374" t="s">
        <v>890</v>
      </c>
      <c r="M4" s="374" t="s">
        <v>955</v>
      </c>
      <c r="N4" s="374" t="s">
        <v>956</v>
      </c>
      <c r="O4" s="374" t="s">
        <v>943</v>
      </c>
      <c r="P4" s="374" t="s">
        <v>965</v>
      </c>
    </row>
    <row r="5" spans="1:16" ht="36">
      <c r="B5" s="374" t="s">
        <v>213</v>
      </c>
      <c r="C5" s="519" t="s">
        <v>797</v>
      </c>
      <c r="D5" s="519"/>
      <c r="E5" s="519"/>
      <c r="F5" s="374" t="s">
        <v>944</v>
      </c>
      <c r="G5" s="374" t="s">
        <v>945</v>
      </c>
      <c r="H5" s="374" t="s">
        <v>801</v>
      </c>
      <c r="I5" s="374" t="s">
        <v>946</v>
      </c>
      <c r="J5" s="374" t="s">
        <v>802</v>
      </c>
      <c r="K5" s="374" t="s">
        <v>947</v>
      </c>
      <c r="L5" s="374" t="s">
        <v>948</v>
      </c>
      <c r="M5" s="374" t="s">
        <v>949</v>
      </c>
      <c r="N5" s="374" t="s">
        <v>950</v>
      </c>
      <c r="O5" s="374" t="s">
        <v>951</v>
      </c>
      <c r="P5" s="374" t="s">
        <v>952</v>
      </c>
    </row>
    <row r="6" spans="1:16">
      <c r="B6" s="191"/>
      <c r="C6" s="179"/>
      <c r="D6" s="179"/>
      <c r="E6" s="332"/>
      <c r="F6" s="330"/>
      <c r="G6" s="190"/>
      <c r="H6" s="190"/>
      <c r="I6" s="190"/>
      <c r="J6" s="190"/>
      <c r="K6" s="190"/>
      <c r="L6" s="228"/>
      <c r="M6" s="228"/>
      <c r="N6" s="228"/>
      <c r="O6" s="228"/>
      <c r="P6" s="229"/>
    </row>
    <row r="7" spans="1:16">
      <c r="B7" s="516" t="s">
        <v>780</v>
      </c>
      <c r="C7" s="496" t="s">
        <v>904</v>
      </c>
      <c r="D7" s="496"/>
      <c r="E7" s="497"/>
      <c r="F7" s="413"/>
      <c r="G7" s="243"/>
      <c r="H7" s="243"/>
      <c r="I7" s="243"/>
      <c r="J7" s="243"/>
      <c r="K7" s="243"/>
      <c r="L7" s="243"/>
      <c r="M7" s="243"/>
      <c r="N7" s="243"/>
      <c r="O7" s="243"/>
      <c r="P7" s="244"/>
    </row>
    <row r="8" spans="1:16">
      <c r="B8" s="516"/>
      <c r="C8" s="496"/>
      <c r="D8" s="496"/>
      <c r="E8" s="497"/>
      <c r="F8" s="431">
        <v>21.108974091832973</v>
      </c>
      <c r="G8" s="432">
        <v>12.916268485139378</v>
      </c>
      <c r="H8" s="432">
        <v>10.939523859357301</v>
      </c>
      <c r="I8" s="432">
        <v>18.867784612511826</v>
      </c>
      <c r="J8" s="432">
        <v>3.4547466253329766</v>
      </c>
      <c r="K8" s="432">
        <v>2.3647024146046327</v>
      </c>
      <c r="L8" s="432">
        <v>6.5696043332529435</v>
      </c>
      <c r="M8" s="432">
        <v>7.0692294768815334</v>
      </c>
      <c r="N8" s="432">
        <v>14.132785892149791</v>
      </c>
      <c r="O8" s="432">
        <v>2.5763802089366541</v>
      </c>
      <c r="P8" s="433">
        <v>100</v>
      </c>
    </row>
    <row r="9" spans="1:16">
      <c r="B9" s="191"/>
      <c r="C9" s="179"/>
      <c r="D9" s="179"/>
      <c r="E9" s="332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1"/>
    </row>
    <row r="10" spans="1:16" ht="13.5">
      <c r="B10" s="326" t="s">
        <v>781</v>
      </c>
      <c r="C10" s="313"/>
      <c r="D10" s="491" t="s">
        <v>905</v>
      </c>
      <c r="E10" s="492"/>
      <c r="F10" s="422">
        <v>25.405684810642061</v>
      </c>
      <c r="G10" s="423">
        <v>17.404374930061156</v>
      </c>
      <c r="H10" s="423">
        <v>9.3379440715730695</v>
      </c>
      <c r="I10" s="423">
        <v>18.241478719234333</v>
      </c>
      <c r="J10" s="423">
        <v>1.3597420938493241</v>
      </c>
      <c r="K10" s="423">
        <v>2.5362333494606277</v>
      </c>
      <c r="L10" s="423">
        <v>7.3356383361050383</v>
      </c>
      <c r="M10" s="423">
        <v>4.1264245429592696</v>
      </c>
      <c r="N10" s="423">
        <v>12.551139519063115</v>
      </c>
      <c r="O10" s="423">
        <v>1.7013396270520103</v>
      </c>
      <c r="P10" s="424">
        <v>100</v>
      </c>
    </row>
    <row r="11" spans="1:16">
      <c r="B11" s="195" t="s">
        <v>782</v>
      </c>
      <c r="C11" s="179"/>
      <c r="D11" s="179"/>
      <c r="E11" s="198" t="s">
        <v>768</v>
      </c>
      <c r="F11" s="425">
        <v>41.018297189394367</v>
      </c>
      <c r="G11" s="426">
        <v>25.21260549662842</v>
      </c>
      <c r="H11" s="426">
        <v>4.0649628590635318</v>
      </c>
      <c r="I11" s="426">
        <v>6.6690176093704725</v>
      </c>
      <c r="J11" s="426">
        <v>1.3351178066176366</v>
      </c>
      <c r="K11" s="426">
        <v>2.7280612990629836</v>
      </c>
      <c r="L11" s="426">
        <v>3.1212450962339164</v>
      </c>
      <c r="M11" s="426">
        <v>1.6796833777587556</v>
      </c>
      <c r="N11" s="426">
        <v>13.613056639088706</v>
      </c>
      <c r="O11" s="426">
        <v>0.55795262678118551</v>
      </c>
      <c r="P11" s="427">
        <v>99.999999999999972</v>
      </c>
    </row>
    <row r="12" spans="1:16">
      <c r="B12" s="195" t="s">
        <v>783</v>
      </c>
      <c r="C12" s="179"/>
      <c r="D12" s="179"/>
      <c r="E12" s="198" t="s">
        <v>769</v>
      </c>
      <c r="F12" s="425">
        <v>15.325148255037307</v>
      </c>
      <c r="G12" s="426">
        <v>18.724441992561147</v>
      </c>
      <c r="H12" s="426">
        <v>10.80019430714929</v>
      </c>
      <c r="I12" s="426">
        <v>25.596188402744463</v>
      </c>
      <c r="J12" s="426">
        <v>1.1756294535436778</v>
      </c>
      <c r="K12" s="426">
        <v>2.289455824847376</v>
      </c>
      <c r="L12" s="426">
        <v>9.4909797462226582</v>
      </c>
      <c r="M12" s="426">
        <v>6.3177724342124835</v>
      </c>
      <c r="N12" s="426">
        <v>8.4904695975129361</v>
      </c>
      <c r="O12" s="426">
        <v>1.7897199861686752</v>
      </c>
      <c r="P12" s="427">
        <v>100.00000000000003</v>
      </c>
    </row>
    <row r="13" spans="1:16">
      <c r="B13" s="195" t="s">
        <v>784</v>
      </c>
      <c r="C13" s="179"/>
      <c r="D13" s="179"/>
      <c r="E13" s="198" t="s">
        <v>770</v>
      </c>
      <c r="F13" s="425">
        <v>38.055014386941629</v>
      </c>
      <c r="G13" s="426">
        <v>13.38878450899052</v>
      </c>
      <c r="H13" s="426">
        <v>6.2150397778910964</v>
      </c>
      <c r="I13" s="426">
        <v>8.966585023144555</v>
      </c>
      <c r="J13" s="426">
        <v>1.6882125468455582</v>
      </c>
      <c r="K13" s="426">
        <v>2.5142223506113224</v>
      </c>
      <c r="L13" s="426">
        <v>4.0438576060224687</v>
      </c>
      <c r="M13" s="426">
        <v>1.3349803702181189</v>
      </c>
      <c r="N13" s="426">
        <v>23.153500705123882</v>
      </c>
      <c r="O13" s="426">
        <v>0.63980272421085416</v>
      </c>
      <c r="P13" s="427">
        <v>100</v>
      </c>
    </row>
    <row r="14" spans="1:16">
      <c r="B14" s="195" t="s">
        <v>785</v>
      </c>
      <c r="C14" s="179"/>
      <c r="D14" s="179"/>
      <c r="E14" s="198" t="s">
        <v>771</v>
      </c>
      <c r="F14" s="425">
        <v>30.337521169406333</v>
      </c>
      <c r="G14" s="426">
        <v>9.4489971029235207</v>
      </c>
      <c r="H14" s="426">
        <v>11.414375017860081</v>
      </c>
      <c r="I14" s="426">
        <v>17.661247154613609</v>
      </c>
      <c r="J14" s="426">
        <v>1.4077761959005306</v>
      </c>
      <c r="K14" s="426">
        <v>3.9930299090459362</v>
      </c>
      <c r="L14" s="426">
        <v>6.5009916115858424</v>
      </c>
      <c r="M14" s="426">
        <v>1.9982952961714733</v>
      </c>
      <c r="N14" s="426">
        <v>15.097133444200262</v>
      </c>
      <c r="O14" s="426">
        <v>2.1406330982924127</v>
      </c>
      <c r="P14" s="427">
        <v>100</v>
      </c>
    </row>
    <row r="15" spans="1:16">
      <c r="B15" s="195" t="s">
        <v>786</v>
      </c>
      <c r="C15" s="179"/>
      <c r="D15" s="179"/>
      <c r="E15" s="198" t="s">
        <v>772</v>
      </c>
      <c r="F15" s="425">
        <v>29.896508457633953</v>
      </c>
      <c r="G15" s="426">
        <v>16.180962442405217</v>
      </c>
      <c r="H15" s="426">
        <v>9.1832750895896176</v>
      </c>
      <c r="I15" s="426">
        <v>13.270121358765149</v>
      </c>
      <c r="J15" s="426">
        <v>1.617922126920265</v>
      </c>
      <c r="K15" s="426">
        <v>2.0596205974081965</v>
      </c>
      <c r="L15" s="426">
        <v>6.9447417549082919</v>
      </c>
      <c r="M15" s="426">
        <v>3.2427619337613769</v>
      </c>
      <c r="N15" s="426">
        <v>15.338624386281802</v>
      </c>
      <c r="O15" s="426">
        <v>2.2654618523261458</v>
      </c>
      <c r="P15" s="427">
        <v>100.00000000000001</v>
      </c>
    </row>
    <row r="16" spans="1:16">
      <c r="B16" s="191"/>
      <c r="C16" s="179"/>
      <c r="D16" s="179"/>
      <c r="E16" s="332"/>
      <c r="F16" s="425"/>
      <c r="G16" s="426"/>
      <c r="H16" s="426"/>
      <c r="I16" s="426"/>
      <c r="J16" s="426"/>
      <c r="K16" s="426"/>
      <c r="L16" s="426"/>
      <c r="M16" s="426"/>
      <c r="N16" s="426"/>
      <c r="O16" s="426"/>
      <c r="P16" s="427"/>
    </row>
    <row r="17" spans="2:16" ht="13.5">
      <c r="B17" s="326" t="s">
        <v>787</v>
      </c>
      <c r="C17" s="313"/>
      <c r="D17" s="491" t="s">
        <v>906</v>
      </c>
      <c r="E17" s="492"/>
      <c r="F17" s="422">
        <v>8.3397815305554275</v>
      </c>
      <c r="G17" s="423">
        <v>11.21210436105115</v>
      </c>
      <c r="H17" s="423">
        <v>13.42295299202776</v>
      </c>
      <c r="I17" s="423">
        <v>21.560933968624347</v>
      </c>
      <c r="J17" s="423">
        <v>5.5553231213193595</v>
      </c>
      <c r="K17" s="423">
        <v>2.2824226910385286</v>
      </c>
      <c r="L17" s="423">
        <v>6.9776381061909918</v>
      </c>
      <c r="M17" s="423">
        <v>10.733563324757142</v>
      </c>
      <c r="N17" s="423">
        <v>16.262185657347274</v>
      </c>
      <c r="O17" s="423">
        <v>3.6530942470880094</v>
      </c>
      <c r="P17" s="424">
        <v>100</v>
      </c>
    </row>
    <row r="18" spans="2:16">
      <c r="B18" s="195" t="s">
        <v>788</v>
      </c>
      <c r="C18" s="179"/>
      <c r="D18" s="179"/>
      <c r="E18" s="198" t="s">
        <v>773</v>
      </c>
      <c r="F18" s="425">
        <v>38.983494678525879</v>
      </c>
      <c r="G18" s="426">
        <v>15.268823229478363</v>
      </c>
      <c r="H18" s="426">
        <v>8.0959891885458859</v>
      </c>
      <c r="I18" s="426">
        <v>12.281496859368817</v>
      </c>
      <c r="J18" s="426">
        <v>0.99714668112939886</v>
      </c>
      <c r="K18" s="426">
        <v>2.0021529672004252</v>
      </c>
      <c r="L18" s="426">
        <v>5.1119592697557774</v>
      </c>
      <c r="M18" s="426">
        <v>2.0167717126175022</v>
      </c>
      <c r="N18" s="426">
        <v>14.020475974356314</v>
      </c>
      <c r="O18" s="426">
        <v>1.2216894390216333</v>
      </c>
      <c r="P18" s="427">
        <v>99.999999999999986</v>
      </c>
    </row>
    <row r="19" spans="2:16">
      <c r="B19" s="195" t="s">
        <v>789</v>
      </c>
      <c r="C19" s="179"/>
      <c r="D19" s="179"/>
      <c r="E19" s="198" t="s">
        <v>774</v>
      </c>
      <c r="F19" s="425">
        <v>3.6201319159172156</v>
      </c>
      <c r="G19" s="426">
        <v>10.587301108533557</v>
      </c>
      <c r="H19" s="426">
        <v>14.243395427998024</v>
      </c>
      <c r="I19" s="426">
        <v>22.990124079015981</v>
      </c>
      <c r="J19" s="426">
        <v>6.2573593130665834</v>
      </c>
      <c r="K19" s="426">
        <v>2.32558896425483</v>
      </c>
      <c r="L19" s="426">
        <v>7.2649841715617711</v>
      </c>
      <c r="M19" s="426">
        <v>12.076096521516334</v>
      </c>
      <c r="N19" s="426">
        <v>16.607446826918029</v>
      </c>
      <c r="O19" s="426">
        <v>4.0275716712176628</v>
      </c>
      <c r="P19" s="427">
        <v>99.999999999999972</v>
      </c>
    </row>
    <row r="20" spans="2:16">
      <c r="B20" s="191"/>
      <c r="C20" s="179"/>
      <c r="D20" s="179"/>
      <c r="E20" s="198"/>
      <c r="F20" s="425"/>
      <c r="G20" s="426"/>
      <c r="H20" s="426"/>
      <c r="I20" s="426"/>
      <c r="J20" s="426"/>
      <c r="K20" s="426"/>
      <c r="L20" s="426"/>
      <c r="M20" s="426"/>
      <c r="N20" s="426"/>
      <c r="O20" s="426"/>
      <c r="P20" s="427"/>
    </row>
    <row r="21" spans="2:16" ht="13.5">
      <c r="B21" s="326" t="s">
        <v>790</v>
      </c>
      <c r="C21" s="313"/>
      <c r="D21" s="491" t="s">
        <v>907</v>
      </c>
      <c r="E21" s="492"/>
      <c r="F21" s="422">
        <v>41.271658149590756</v>
      </c>
      <c r="G21" s="423">
        <v>12.385919071734973</v>
      </c>
      <c r="H21" s="423">
        <v>7.6484200625113381</v>
      </c>
      <c r="I21" s="423">
        <v>14.384944268176081</v>
      </c>
      <c r="J21" s="423">
        <v>1.2801988564430316</v>
      </c>
      <c r="K21" s="423">
        <v>2.376258407777593</v>
      </c>
      <c r="L21" s="423">
        <v>5.1819944293964983</v>
      </c>
      <c r="M21" s="423">
        <v>2.6901351748859668</v>
      </c>
      <c r="N21" s="423">
        <v>11.482321258122417</v>
      </c>
      <c r="O21" s="423">
        <v>1.2981503213613541</v>
      </c>
      <c r="P21" s="424">
        <v>100</v>
      </c>
    </row>
    <row r="22" spans="2:16">
      <c r="B22" s="195" t="s">
        <v>791</v>
      </c>
      <c r="C22" s="179"/>
      <c r="D22" s="179"/>
      <c r="E22" s="198" t="s">
        <v>775</v>
      </c>
      <c r="F22" s="425">
        <v>48.584099430820274</v>
      </c>
      <c r="G22" s="426">
        <v>11.034234042380172</v>
      </c>
      <c r="H22" s="426">
        <v>6.5555015383220008</v>
      </c>
      <c r="I22" s="426">
        <v>11.169603676663108</v>
      </c>
      <c r="J22" s="426">
        <v>1.4157652326356911</v>
      </c>
      <c r="K22" s="426">
        <v>3.0170657038661362</v>
      </c>
      <c r="L22" s="426">
        <v>3.2711742728306894</v>
      </c>
      <c r="M22" s="426">
        <v>1.311242643225321</v>
      </c>
      <c r="N22" s="426">
        <v>12.939753417777023</v>
      </c>
      <c r="O22" s="426">
        <v>0.70156004147958262</v>
      </c>
      <c r="P22" s="427">
        <v>100.00000000000001</v>
      </c>
    </row>
    <row r="23" spans="2:16">
      <c r="B23" s="195" t="s">
        <v>792</v>
      </c>
      <c r="C23" s="179"/>
      <c r="D23" s="179"/>
      <c r="E23" s="198" t="s">
        <v>776</v>
      </c>
      <c r="F23" s="425">
        <v>47.938963732477248</v>
      </c>
      <c r="G23" s="426">
        <v>16.53327213725407</v>
      </c>
      <c r="H23" s="426">
        <v>5.8635716821932879</v>
      </c>
      <c r="I23" s="426">
        <v>11.727944904010624</v>
      </c>
      <c r="J23" s="426">
        <v>0.85983657989169604</v>
      </c>
      <c r="K23" s="426">
        <v>1.7071940294080969</v>
      </c>
      <c r="L23" s="426">
        <v>3.8962930037679735</v>
      </c>
      <c r="M23" s="426">
        <v>2.7290532022911309</v>
      </c>
      <c r="N23" s="426">
        <v>7.8017255888795338</v>
      </c>
      <c r="O23" s="426">
        <v>0.94214513982632753</v>
      </c>
      <c r="P23" s="427">
        <v>99.999999999999986</v>
      </c>
    </row>
    <row r="24" spans="2:16">
      <c r="B24" s="195" t="s">
        <v>793</v>
      </c>
      <c r="C24" s="179"/>
      <c r="D24" s="179"/>
      <c r="E24" s="198" t="s">
        <v>777</v>
      </c>
      <c r="F24" s="425">
        <v>28.144618646020614</v>
      </c>
      <c r="G24" s="426">
        <v>10.482434141773021</v>
      </c>
      <c r="H24" s="426">
        <v>8.9168474031817713</v>
      </c>
      <c r="I24" s="426">
        <v>19.4818599559467</v>
      </c>
      <c r="J24" s="426">
        <v>2.0206631664983288</v>
      </c>
      <c r="K24" s="426">
        <v>3.5045902006260135</v>
      </c>
      <c r="L24" s="426">
        <v>4.2354206973837334</v>
      </c>
      <c r="M24" s="426">
        <v>3.900305168304167</v>
      </c>
      <c r="N24" s="426">
        <v>18.148235784276444</v>
      </c>
      <c r="O24" s="426">
        <v>1.1650248359892077</v>
      </c>
      <c r="P24" s="427">
        <v>100</v>
      </c>
    </row>
    <row r="25" spans="2:16">
      <c r="B25" s="195" t="s">
        <v>794</v>
      </c>
      <c r="C25" s="179"/>
      <c r="D25" s="179"/>
      <c r="E25" s="198" t="s">
        <v>778</v>
      </c>
      <c r="F25" s="425">
        <v>43.188228457151418</v>
      </c>
      <c r="G25" s="426">
        <v>8.6455268905675666</v>
      </c>
      <c r="H25" s="426">
        <v>5.356153496973274</v>
      </c>
      <c r="I25" s="426">
        <v>15.548745899898799</v>
      </c>
      <c r="J25" s="426">
        <v>1.3595495747118727</v>
      </c>
      <c r="K25" s="426">
        <v>2.8065437514309242</v>
      </c>
      <c r="L25" s="426">
        <v>5.3816667553890278</v>
      </c>
      <c r="M25" s="426">
        <v>1.6378707875570861</v>
      </c>
      <c r="N25" s="426">
        <v>14.267782076560126</v>
      </c>
      <c r="O25" s="426">
        <v>1.8079323097598858</v>
      </c>
      <c r="P25" s="427">
        <v>100</v>
      </c>
    </row>
    <row r="26" spans="2:16">
      <c r="B26" s="196" t="s">
        <v>795</v>
      </c>
      <c r="C26" s="180"/>
      <c r="D26" s="180"/>
      <c r="E26" s="333" t="s">
        <v>779</v>
      </c>
      <c r="F26" s="428">
        <v>27.290996664785379</v>
      </c>
      <c r="G26" s="429">
        <v>9.3845171921905362</v>
      </c>
      <c r="H26" s="429">
        <v>13.332068077036622</v>
      </c>
      <c r="I26" s="429">
        <v>18.419596838548262</v>
      </c>
      <c r="J26" s="429">
        <v>1.6589293309250328</v>
      </c>
      <c r="K26" s="429">
        <v>2.4689165027229922</v>
      </c>
      <c r="L26" s="429">
        <v>8.9262640198448864</v>
      </c>
      <c r="M26" s="429">
        <v>3.9476519438756692</v>
      </c>
      <c r="N26" s="429">
        <v>12.659430013291823</v>
      </c>
      <c r="O26" s="429">
        <v>1.9116294167788053</v>
      </c>
      <c r="P26" s="430">
        <v>100</v>
      </c>
    </row>
    <row r="27" spans="2:16">
      <c r="B27" s="187" t="s">
        <v>1025</v>
      </c>
    </row>
    <row r="28" spans="2:16">
      <c r="B28" s="187" t="s">
        <v>1026</v>
      </c>
    </row>
    <row r="30" spans="2:16" ht="15">
      <c r="P30" s="223"/>
    </row>
    <row r="32" spans="2:16"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</row>
    <row r="33" spans="6:16"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</row>
    <row r="34" spans="6:16"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</row>
    <row r="35" spans="6:16"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</row>
    <row r="36" spans="6:16"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</row>
    <row r="37" spans="6:16"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</row>
    <row r="38" spans="6:16"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</row>
    <row r="39" spans="6:16"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</row>
    <row r="40" spans="6:16"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</row>
    <row r="41" spans="6:16"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</row>
    <row r="42" spans="6:16"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</row>
    <row r="43" spans="6:16"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</row>
    <row r="44" spans="6:16"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</row>
    <row r="45" spans="6:16"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</row>
  </sheetData>
  <mergeCells count="7">
    <mergeCell ref="B7:B8"/>
    <mergeCell ref="C7:E8"/>
    <mergeCell ref="D21:E21"/>
    <mergeCell ref="C4:E4"/>
    <mergeCell ref="D10:E10"/>
    <mergeCell ref="D17:E17"/>
    <mergeCell ref="C5:E5"/>
  </mergeCells>
  <hyperlinks>
    <hyperlink ref="A3" location="'Permbajtja Content'!Print_Area" display="Permbajtja Content"/>
  </hyperlinks>
  <pageMargins left="0.7" right="0.7" top="0.75" bottom="0.75" header="0.3" footer="0.3"/>
  <pageSetup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D60"/>
  <sheetViews>
    <sheetView showGridLines="0" zoomScaleNormal="100" workbookViewId="0">
      <selection activeCell="O27" sqref="O27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10" width="7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30" ht="15.75">
      <c r="B1" s="220" t="s">
        <v>986</v>
      </c>
      <c r="D1" s="220"/>
    </row>
    <row r="2" spans="1:30" ht="15.75">
      <c r="B2" s="186" t="s">
        <v>987</v>
      </c>
      <c r="D2" s="186"/>
    </row>
    <row r="3" spans="1:30">
      <c r="A3" s="185" t="s">
        <v>930</v>
      </c>
    </row>
    <row r="4" spans="1:30" ht="21.75">
      <c r="A4" s="199"/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30">
      <c r="A5" s="201"/>
      <c r="B5" s="523"/>
      <c r="C5" s="524"/>
      <c r="D5" s="409"/>
      <c r="E5" s="202"/>
      <c r="F5" s="202"/>
      <c r="G5" s="202"/>
      <c r="H5" s="202"/>
      <c r="I5" s="202"/>
      <c r="J5" s="202"/>
      <c r="K5" s="409"/>
      <c r="L5" s="523"/>
      <c r="M5" s="536"/>
    </row>
    <row r="6" spans="1:30">
      <c r="A6" s="204"/>
      <c r="B6" s="525" t="s">
        <v>870</v>
      </c>
      <c r="C6" s="526"/>
      <c r="D6" s="410" t="s">
        <v>900</v>
      </c>
      <c r="E6" s="204">
        <v>307048.12575043703</v>
      </c>
      <c r="F6" s="375">
        <v>317221.91708567087</v>
      </c>
      <c r="G6" s="375">
        <v>329749.30985230143</v>
      </c>
      <c r="H6" s="375">
        <v>340337.55173019622</v>
      </c>
      <c r="I6" s="375">
        <v>325188.48982232867</v>
      </c>
      <c r="J6" s="375">
        <v>361082.13876662089</v>
      </c>
      <c r="K6" s="410" t="s">
        <v>892</v>
      </c>
      <c r="L6" s="525" t="s">
        <v>807</v>
      </c>
      <c r="M6" s="537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</row>
    <row r="7" spans="1:30">
      <c r="A7" s="205"/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</row>
    <row r="8" spans="1:30" ht="24">
      <c r="A8" s="199"/>
      <c r="B8" s="210" t="s">
        <v>808</v>
      </c>
      <c r="C8" s="211" t="s">
        <v>871</v>
      </c>
      <c r="D8" s="411" t="s">
        <v>810</v>
      </c>
      <c r="E8" s="212">
        <v>27.856347955162246</v>
      </c>
      <c r="F8" s="212">
        <v>26.376682588596807</v>
      </c>
      <c r="G8" s="212">
        <v>25.930550185742103</v>
      </c>
      <c r="H8" s="212">
        <v>25.293335680450834</v>
      </c>
      <c r="I8" s="212">
        <v>26.204130920537416</v>
      </c>
      <c r="J8" s="212">
        <v>25.405684810642061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</row>
    <row r="9" spans="1:30">
      <c r="A9" s="199"/>
      <c r="B9" s="210" t="s">
        <v>811</v>
      </c>
      <c r="C9" s="211" t="s">
        <v>872</v>
      </c>
      <c r="D9" s="411" t="s">
        <v>810</v>
      </c>
      <c r="E9" s="212">
        <v>17.009249529706786</v>
      </c>
      <c r="F9" s="212">
        <v>16.658951084780906</v>
      </c>
      <c r="G9" s="212">
        <v>18.001395027565234</v>
      </c>
      <c r="H9" s="212">
        <v>17.392412281847342</v>
      </c>
      <c r="I9" s="212">
        <v>15.875876496250216</v>
      </c>
      <c r="J9" s="212">
        <v>17.404374930061156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</row>
    <row r="10" spans="1:30">
      <c r="A10" s="199"/>
      <c r="B10" s="210" t="s">
        <v>813</v>
      </c>
      <c r="C10" s="211" t="s">
        <v>873</v>
      </c>
      <c r="D10" s="411" t="s">
        <v>810</v>
      </c>
      <c r="E10" s="212">
        <v>10.342800791014719</v>
      </c>
      <c r="F10" s="212">
        <v>10.186748531769775</v>
      </c>
      <c r="G10" s="212">
        <v>8.8280398038614685</v>
      </c>
      <c r="H10" s="212">
        <v>8.4049798707701804</v>
      </c>
      <c r="I10" s="212">
        <v>8.9864011375241102</v>
      </c>
      <c r="J10" s="212">
        <v>9.3379440715730695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</row>
    <row r="11" spans="1:30" ht="36">
      <c r="A11" s="199"/>
      <c r="B11" s="210" t="s">
        <v>814</v>
      </c>
      <c r="C11" s="213" t="s">
        <v>874</v>
      </c>
      <c r="D11" s="411" t="s">
        <v>810</v>
      </c>
      <c r="E11" s="443">
        <v>17.555211893506044</v>
      </c>
      <c r="F11" s="443">
        <v>17.352494768011709</v>
      </c>
      <c r="G11" s="443">
        <v>17.686584877274868</v>
      </c>
      <c r="H11" s="443">
        <v>18.653333927576856</v>
      </c>
      <c r="I11" s="443">
        <v>17.628032648437777</v>
      </c>
      <c r="J11" s="443">
        <v>18.241478719234333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</row>
    <row r="12" spans="1:30">
      <c r="A12" s="199"/>
      <c r="B12" s="210" t="s">
        <v>816</v>
      </c>
      <c r="C12" s="211" t="s">
        <v>875</v>
      </c>
      <c r="D12" s="411" t="s">
        <v>810</v>
      </c>
      <c r="E12" s="212">
        <v>1.8155358947911773</v>
      </c>
      <c r="F12" s="212">
        <v>1.8019423624234083</v>
      </c>
      <c r="G12" s="212">
        <v>1.6399860343593351</v>
      </c>
      <c r="H12" s="212">
        <v>1.7219647342196702</v>
      </c>
      <c r="I12" s="212">
        <v>1.9397356561030632</v>
      </c>
      <c r="J12" s="212">
        <v>1.3597420938493241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</row>
    <row r="13" spans="1:30">
      <c r="A13" s="199"/>
      <c r="B13" s="210" t="s">
        <v>818</v>
      </c>
      <c r="C13" s="211" t="s">
        <v>876</v>
      </c>
      <c r="D13" s="411"/>
      <c r="E13" s="212">
        <v>1.9029634910228477</v>
      </c>
      <c r="F13" s="212">
        <v>2.8388349941353437</v>
      </c>
      <c r="G13" s="212">
        <v>2.7797781652045535</v>
      </c>
      <c r="H13" s="212">
        <v>2.7420880317937759</v>
      </c>
      <c r="I13" s="212">
        <v>2.8969965622363403</v>
      </c>
      <c r="J13" s="212">
        <v>2.5362333494606277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</row>
    <row r="14" spans="1:30">
      <c r="A14" s="199"/>
      <c r="B14" s="210" t="s">
        <v>819</v>
      </c>
      <c r="C14" s="211" t="s">
        <v>877</v>
      </c>
      <c r="D14" s="411" t="s">
        <v>810</v>
      </c>
      <c r="E14" s="212">
        <v>6.8778776780146833</v>
      </c>
      <c r="F14" s="212">
        <v>6.7282429112699713</v>
      </c>
      <c r="G14" s="212">
        <v>6.515254206513303</v>
      </c>
      <c r="H14" s="212">
        <v>6.8062125756005845</v>
      </c>
      <c r="I14" s="212">
        <v>7.5894915770725451</v>
      </c>
      <c r="J14" s="212">
        <v>7.3356383361050383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</row>
    <row r="15" spans="1:30" ht="36">
      <c r="A15" s="199"/>
      <c r="B15" s="210" t="s">
        <v>820</v>
      </c>
      <c r="C15" s="211" t="s">
        <v>878</v>
      </c>
      <c r="D15" s="411" t="s">
        <v>810</v>
      </c>
      <c r="E15" s="444">
        <v>3.5350620062875429</v>
      </c>
      <c r="F15" s="444">
        <v>3.8684942596227505</v>
      </c>
      <c r="G15" s="444">
        <v>4.3841288250760213</v>
      </c>
      <c r="H15" s="444">
        <v>4.6168149793390363</v>
      </c>
      <c r="I15" s="444">
        <v>4.3282299201483987</v>
      </c>
      <c r="J15" s="444">
        <v>4.1264245429592696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</row>
    <row r="16" spans="1:30" ht="36">
      <c r="A16" s="199"/>
      <c r="B16" s="210" t="s">
        <v>822</v>
      </c>
      <c r="C16" s="211" t="s">
        <v>879</v>
      </c>
      <c r="D16" s="411" t="s">
        <v>810</v>
      </c>
      <c r="E16" s="444">
        <v>11.375383853269545</v>
      </c>
      <c r="F16" s="444">
        <v>12.244218580588432</v>
      </c>
      <c r="G16" s="444">
        <v>12.280016929115948</v>
      </c>
      <c r="H16" s="444">
        <v>12.647203423997825</v>
      </c>
      <c r="I16" s="444">
        <v>12.787309077157172</v>
      </c>
      <c r="J16" s="444">
        <v>12.551139519063115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</row>
    <row r="17" spans="1:30">
      <c r="A17" s="199"/>
      <c r="B17" s="210" t="s">
        <v>824</v>
      </c>
      <c r="C17" s="211" t="s">
        <v>880</v>
      </c>
      <c r="D17" s="411" t="s">
        <v>810</v>
      </c>
      <c r="E17" s="212">
        <v>1.7295669072244193</v>
      </c>
      <c r="F17" s="212">
        <v>1.9433899188008985</v>
      </c>
      <c r="G17" s="212">
        <v>1.9542659452871571</v>
      </c>
      <c r="H17" s="212">
        <v>1.7216544944039176</v>
      </c>
      <c r="I17" s="212">
        <v>1.7637960045329475</v>
      </c>
      <c r="J17" s="212">
        <v>1.7013396270520103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>
      <c r="A18" s="209"/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>
      <c r="A19" s="214"/>
      <c r="B19" s="527" t="s">
        <v>899</v>
      </c>
      <c r="C19" s="528"/>
      <c r="D19" s="411" t="s">
        <v>900</v>
      </c>
      <c r="E19" s="214">
        <v>350155.54102807003</v>
      </c>
      <c r="F19" s="379">
        <v>363145.32922712178</v>
      </c>
      <c r="G19" s="379">
        <v>377009.56402089482</v>
      </c>
      <c r="H19" s="379">
        <v>389329.67638343107</v>
      </c>
      <c r="I19" s="379">
        <v>370849.39660069998</v>
      </c>
      <c r="J19" s="379">
        <v>415188.02252258564</v>
      </c>
      <c r="K19" s="411" t="s">
        <v>892</v>
      </c>
      <c r="L19" s="527" t="s">
        <v>826</v>
      </c>
      <c r="M19" s="534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</row>
    <row r="20" spans="1:30">
      <c r="A20" s="214"/>
      <c r="B20" s="206"/>
      <c r="C20" s="207"/>
      <c r="D20" s="411" t="s">
        <v>886</v>
      </c>
      <c r="E20" s="214">
        <v>2549.1812829649825</v>
      </c>
      <c r="F20" s="379">
        <v>2707.0045721367192</v>
      </c>
      <c r="G20" s="379">
        <v>2955.1937545908704</v>
      </c>
      <c r="H20" s="379">
        <v>3165.338183381933</v>
      </c>
      <c r="I20" s="379">
        <v>2996.2785537747436</v>
      </c>
      <c r="J20" s="379">
        <v>3390.8860848128406</v>
      </c>
      <c r="K20" s="411" t="s">
        <v>827</v>
      </c>
      <c r="L20" s="206"/>
      <c r="M20" s="225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</row>
    <row r="21" spans="1:30">
      <c r="A21" s="214"/>
      <c r="B21" s="206"/>
      <c r="C21" s="207"/>
      <c r="D21" s="411" t="s">
        <v>963</v>
      </c>
      <c r="E21" s="379">
        <v>5902.8442615799449</v>
      </c>
      <c r="F21" s="379">
        <v>6012.4593407008369</v>
      </c>
      <c r="G21" s="379">
        <v>6182.8361609808126</v>
      </c>
      <c r="H21" s="379">
        <v>6255.0958578360451</v>
      </c>
      <c r="I21" s="379">
        <v>5885.1438415079074</v>
      </c>
      <c r="J21" s="379">
        <v>6476.4142610417412</v>
      </c>
      <c r="K21" s="411" t="s">
        <v>964</v>
      </c>
      <c r="L21" s="206"/>
      <c r="M21" s="225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</row>
    <row r="22" spans="1:30">
      <c r="A22" s="215"/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</row>
    <row r="23" spans="1:30">
      <c r="A23" s="216"/>
      <c r="B23" s="529" t="s">
        <v>881</v>
      </c>
      <c r="C23" s="530"/>
      <c r="D23" s="411" t="s">
        <v>810</v>
      </c>
      <c r="E23" s="382">
        <v>23.780000320381266</v>
      </c>
      <c r="F23" s="382">
        <v>23.420022360674345</v>
      </c>
      <c r="G23" s="382">
        <v>23.034297627720733</v>
      </c>
      <c r="H23" s="382">
        <v>23.011341518287669</v>
      </c>
      <c r="I23" s="382">
        <v>22.510767970220627</v>
      </c>
      <c r="J23" s="382">
        <v>22.367969603901759</v>
      </c>
      <c r="K23" s="411" t="s">
        <v>810</v>
      </c>
      <c r="L23" s="529" t="s">
        <v>898</v>
      </c>
      <c r="M23" s="531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</row>
    <row r="24" spans="1:30">
      <c r="A24" s="209"/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</row>
    <row r="25" spans="1:30">
      <c r="A25" s="214"/>
      <c r="B25" s="529" t="s">
        <v>882</v>
      </c>
      <c r="C25" s="530"/>
      <c r="D25" s="411" t="s">
        <v>901</v>
      </c>
      <c r="E25" s="214">
        <v>350880.23190759274</v>
      </c>
      <c r="F25" s="379">
        <v>358416.04049891734</v>
      </c>
      <c r="G25" s="379">
        <v>372359.90654859878</v>
      </c>
      <c r="H25" s="379">
        <v>384892.80962396174</v>
      </c>
      <c r="I25" s="379">
        <v>368212.06071173167</v>
      </c>
      <c r="J25" s="379">
        <v>402119.42891342618</v>
      </c>
      <c r="K25" s="411" t="s">
        <v>892</v>
      </c>
      <c r="L25" s="529" t="s">
        <v>829</v>
      </c>
      <c r="M25" s="531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</row>
    <row r="26" spans="1:30">
      <c r="A26" s="215"/>
      <c r="B26" s="527"/>
      <c r="C26" s="528"/>
      <c r="D26" s="411"/>
      <c r="E26" s="199"/>
      <c r="F26" s="212"/>
      <c r="G26" s="212"/>
      <c r="H26" s="212"/>
      <c r="I26" s="212"/>
      <c r="J26" s="212"/>
      <c r="K26" s="411"/>
      <c r="L26" s="527"/>
      <c r="M26" s="534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</row>
    <row r="27" spans="1:30">
      <c r="A27" s="215"/>
      <c r="B27" s="527" t="s">
        <v>883</v>
      </c>
      <c r="C27" s="528"/>
      <c r="D27" s="411" t="s">
        <v>810</v>
      </c>
      <c r="E27" s="199">
        <v>3.8120848765463364</v>
      </c>
      <c r="F27" s="212">
        <v>2.3590943175122021</v>
      </c>
      <c r="G27" s="212">
        <v>2.5374351753575581</v>
      </c>
      <c r="H27" s="212">
        <v>2.0909935331587519</v>
      </c>
      <c r="I27" s="212">
        <v>-5.4240960688806297</v>
      </c>
      <c r="J27" s="212">
        <v>8.4320030177628098</v>
      </c>
      <c r="K27" s="411" t="s">
        <v>810</v>
      </c>
      <c r="L27" s="527" t="s">
        <v>830</v>
      </c>
      <c r="M27" s="534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</row>
    <row r="28" spans="1:30">
      <c r="A28" s="209"/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</row>
    <row r="29" spans="1:30">
      <c r="A29" s="214"/>
      <c r="B29" s="527" t="s">
        <v>884</v>
      </c>
      <c r="C29" s="528"/>
      <c r="D29" s="411" t="s">
        <v>891</v>
      </c>
      <c r="E29" s="379">
        <v>422416.16173532302</v>
      </c>
      <c r="F29" s="379">
        <v>441053.98772723624</v>
      </c>
      <c r="G29" s="379">
        <v>461582.56856334518</v>
      </c>
      <c r="H29" s="379">
        <v>481108.89604667015</v>
      </c>
      <c r="I29" s="379">
        <v>462794.66359596472</v>
      </c>
      <c r="J29" s="379">
        <v>524915.92192609445</v>
      </c>
      <c r="K29" s="411" t="s">
        <v>891</v>
      </c>
      <c r="L29" s="527" t="s">
        <v>831</v>
      </c>
      <c r="M29" s="534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</row>
    <row r="30" spans="1:30">
      <c r="A30" s="214"/>
      <c r="B30" s="206"/>
      <c r="C30" s="207"/>
      <c r="D30" s="411" t="s">
        <v>832</v>
      </c>
      <c r="E30" s="379">
        <v>3075.2487022082341</v>
      </c>
      <c r="F30" s="379">
        <v>3287.7613044832492</v>
      </c>
      <c r="G30" s="379">
        <v>3618.120212384877</v>
      </c>
      <c r="H30" s="379">
        <v>3911.5239638743965</v>
      </c>
      <c r="I30" s="379">
        <v>3739.1505501815036</v>
      </c>
      <c r="J30" s="379">
        <v>4287.0458654887416</v>
      </c>
      <c r="K30" s="411" t="s">
        <v>832</v>
      </c>
      <c r="L30" s="206"/>
      <c r="M30" s="225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</row>
    <row r="31" spans="1:30">
      <c r="A31" s="214"/>
      <c r="B31" s="206"/>
      <c r="C31" s="207"/>
      <c r="D31" s="411" t="s">
        <v>828</v>
      </c>
      <c r="E31" s="379">
        <v>7120.9977399674817</v>
      </c>
      <c r="F31" s="379">
        <v>7302.3634199228491</v>
      </c>
      <c r="G31" s="379">
        <v>7569.8063618186789</v>
      </c>
      <c r="H31" s="379">
        <v>7729.6503333226792</v>
      </c>
      <c r="I31" s="379">
        <v>7344.2566964105827</v>
      </c>
      <c r="J31" s="379">
        <v>8188.0323568946396</v>
      </c>
      <c r="K31" s="411" t="s">
        <v>828</v>
      </c>
      <c r="L31" s="206"/>
      <c r="M31" s="225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</row>
    <row r="32" spans="1:30">
      <c r="A32" s="205"/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</row>
    <row r="33" spans="1:30">
      <c r="A33" s="216"/>
      <c r="B33" s="529" t="s">
        <v>885</v>
      </c>
      <c r="C33" s="530"/>
      <c r="D33" s="411" t="s">
        <v>810</v>
      </c>
      <c r="E33" s="382">
        <v>82.507895916385323</v>
      </c>
      <c r="F33" s="382">
        <v>81.730458698330096</v>
      </c>
      <c r="G33" s="382">
        <v>80.836065086334145</v>
      </c>
      <c r="H33" s="382">
        <v>81.161646519329395</v>
      </c>
      <c r="I33" s="382">
        <v>79.720563632682129</v>
      </c>
      <c r="J33" s="382">
        <v>79.512466005686804</v>
      </c>
      <c r="K33" s="411" t="s">
        <v>810</v>
      </c>
      <c r="L33" s="529" t="s">
        <v>833</v>
      </c>
      <c r="M33" s="531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</row>
    <row r="34" spans="1:30">
      <c r="A34" s="216"/>
      <c r="B34" s="532" t="s">
        <v>961</v>
      </c>
      <c r="C34" s="533"/>
      <c r="D34" s="412" t="s">
        <v>810</v>
      </c>
      <c r="E34" s="384">
        <v>24.538724869047467</v>
      </c>
      <c r="F34" s="384">
        <v>24.445835014609386</v>
      </c>
      <c r="G34" s="384">
        <v>24.430944878289587</v>
      </c>
      <c r="H34" s="384">
        <v>24.687481102914976</v>
      </c>
      <c r="I34" s="384">
        <v>24.456399255446495</v>
      </c>
      <c r="J34" s="384">
        <v>25.232765352525853</v>
      </c>
      <c r="K34" s="412" t="s">
        <v>810</v>
      </c>
      <c r="L34" s="532" t="s">
        <v>962</v>
      </c>
      <c r="M34" s="535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</row>
    <row r="35" spans="1:30">
      <c r="B35" s="187" t="s">
        <v>1025</v>
      </c>
    </row>
    <row r="36" spans="1:30">
      <c r="B36" s="187" t="s">
        <v>1026</v>
      </c>
    </row>
    <row r="37" spans="1:30">
      <c r="E37" s="391"/>
      <c r="F37" s="391"/>
    </row>
    <row r="38" spans="1:30">
      <c r="E38" s="391"/>
      <c r="F38" s="391"/>
    </row>
    <row r="39" spans="1:30">
      <c r="E39" s="391"/>
      <c r="F39" s="391"/>
    </row>
    <row r="40" spans="1:30">
      <c r="E40" s="391"/>
      <c r="F40" s="391"/>
    </row>
    <row r="41" spans="1:30">
      <c r="E41" s="391"/>
      <c r="F41" s="391"/>
    </row>
    <row r="42" spans="1:30">
      <c r="E42" s="391"/>
      <c r="F42" s="391"/>
    </row>
    <row r="43" spans="1:30">
      <c r="E43" s="391"/>
      <c r="F43" s="391"/>
    </row>
    <row r="44" spans="1:30">
      <c r="E44" s="391"/>
      <c r="F44" s="391"/>
    </row>
    <row r="45" spans="1:30">
      <c r="E45" s="391"/>
      <c r="F45" s="391"/>
    </row>
    <row r="46" spans="1:30">
      <c r="E46" s="391"/>
      <c r="F46" s="391"/>
    </row>
    <row r="47" spans="1:30">
      <c r="E47" s="391"/>
      <c r="F47" s="391"/>
    </row>
    <row r="48" spans="1:30">
      <c r="E48" s="391"/>
      <c r="F48" s="391"/>
    </row>
    <row r="49" spans="5:6">
      <c r="E49" s="391"/>
      <c r="F49" s="391"/>
    </row>
    <row r="50" spans="5:6">
      <c r="E50" s="391"/>
      <c r="F50" s="391"/>
    </row>
    <row r="51" spans="5:6">
      <c r="E51" s="391"/>
      <c r="F51" s="391"/>
    </row>
    <row r="52" spans="5:6">
      <c r="E52" s="391"/>
      <c r="F52" s="391"/>
    </row>
    <row r="53" spans="5:6">
      <c r="E53" s="391"/>
      <c r="F53" s="391"/>
    </row>
    <row r="54" spans="5:6">
      <c r="E54" s="391"/>
      <c r="F54" s="391"/>
    </row>
    <row r="55" spans="5:6">
      <c r="E55" s="391"/>
      <c r="F55" s="391"/>
    </row>
    <row r="56" spans="5:6">
      <c r="E56" s="391"/>
      <c r="F56" s="391"/>
    </row>
    <row r="57" spans="5:6">
      <c r="E57" s="391"/>
      <c r="F57" s="391"/>
    </row>
    <row r="58" spans="5:6">
      <c r="E58" s="391"/>
      <c r="F58" s="391"/>
    </row>
    <row r="59" spans="5:6">
      <c r="E59" s="391"/>
      <c r="F59" s="391"/>
    </row>
    <row r="60" spans="5:6">
      <c r="E60" s="391"/>
      <c r="F60" s="391"/>
    </row>
  </sheetData>
  <mergeCells count="22">
    <mergeCell ref="L4:M4"/>
    <mergeCell ref="L5:M5"/>
    <mergeCell ref="L6:M6"/>
    <mergeCell ref="L19:M19"/>
    <mergeCell ref="L23:M23"/>
    <mergeCell ref="L25:M25"/>
    <mergeCell ref="B29:C29"/>
    <mergeCell ref="B33:C33"/>
    <mergeCell ref="B34:C34"/>
    <mergeCell ref="B26:C26"/>
    <mergeCell ref="B27:C27"/>
    <mergeCell ref="B25:C25"/>
    <mergeCell ref="L26:M26"/>
    <mergeCell ref="L27:M27"/>
    <mergeCell ref="L29:M29"/>
    <mergeCell ref="L33:M33"/>
    <mergeCell ref="L34:M34"/>
    <mergeCell ref="B4:C4"/>
    <mergeCell ref="B5:C5"/>
    <mergeCell ref="B6:C6"/>
    <mergeCell ref="B19:C19"/>
    <mergeCell ref="B23:C23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V39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5" width="7" bestFit="1" customWidth="1"/>
    <col min="6" max="6" width="6.5703125" customWidth="1"/>
    <col min="7" max="7" width="6.5703125" bestFit="1" customWidth="1"/>
    <col min="8" max="10" width="6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988</v>
      </c>
      <c r="D1" s="220"/>
    </row>
    <row r="2" spans="1:22" ht="15.75">
      <c r="B2" s="186" t="s">
        <v>989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608360.20321124501</v>
      </c>
      <c r="F6" s="375">
        <v>660902.61372814234</v>
      </c>
      <c r="G6" s="375">
        <v>706127.74517762987</v>
      </c>
      <c r="H6" s="375">
        <v>730034.40885960194</v>
      </c>
      <c r="I6" s="375">
        <v>719369.86615432927</v>
      </c>
      <c r="J6" s="376">
        <v>814388.48826270318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9.8048143462803949</v>
      </c>
      <c r="F8" s="212">
        <v>8.9326487291537049</v>
      </c>
      <c r="G8" s="212">
        <v>8.6808516755644529</v>
      </c>
      <c r="H8" s="212">
        <v>8.6120652980920731</v>
      </c>
      <c r="I8" s="212">
        <v>8.8505299336169507</v>
      </c>
      <c r="J8" s="377">
        <v>8.3397815305554275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12.210720259529547</v>
      </c>
      <c r="F9" s="212">
        <v>11.509690429381621</v>
      </c>
      <c r="G9" s="212">
        <v>12.57016169270103</v>
      </c>
      <c r="H9" s="212">
        <v>11.99477850923337</v>
      </c>
      <c r="I9" s="212">
        <v>11.695756795146368</v>
      </c>
      <c r="J9" s="377">
        <v>11.21210436105115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11.301693500623164</v>
      </c>
      <c r="F10" s="212">
        <v>12.051775158169569</v>
      </c>
      <c r="G10" s="212">
        <v>12.321686427142581</v>
      </c>
      <c r="H10" s="212">
        <v>11.494192582903864</v>
      </c>
      <c r="I10" s="212">
        <v>11.99666469941015</v>
      </c>
      <c r="J10" s="377">
        <v>13.42295299202776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20.309722340261548</v>
      </c>
      <c r="F11" s="444">
        <v>21.472046435938189</v>
      </c>
      <c r="G11" s="444">
        <v>21.457353303359241</v>
      </c>
      <c r="H11" s="444">
        <v>21.901183212090928</v>
      </c>
      <c r="I11" s="444">
        <v>21.39758655573862</v>
      </c>
      <c r="J11" s="446">
        <v>21.560933968624347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5.4944923622644248</v>
      </c>
      <c r="F12" s="212">
        <v>5.2685494478144754</v>
      </c>
      <c r="G12" s="212">
        <v>5.0375771563352503</v>
      </c>
      <c r="H12" s="212">
        <v>5.2539679480247408</v>
      </c>
      <c r="I12" s="212">
        <v>5.1677540664775883</v>
      </c>
      <c r="J12" s="377">
        <v>5.5553231213193595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3.5171133466060724</v>
      </c>
      <c r="F13" s="212">
        <v>2.7822734610104276</v>
      </c>
      <c r="G13" s="212">
        <v>2.5372106936535941</v>
      </c>
      <c r="H13" s="212">
        <v>2.4511377663311982</v>
      </c>
      <c r="I13" s="212">
        <v>2.260978388138585</v>
      </c>
      <c r="J13" s="377">
        <v>2.2824226910385286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7.5149006564190319</v>
      </c>
      <c r="F14" s="212">
        <v>7.0224083868357576</v>
      </c>
      <c r="G14" s="212">
        <v>6.7022867928294136</v>
      </c>
      <c r="H14" s="212">
        <v>6.8946345273934622</v>
      </c>
      <c r="I14" s="212">
        <v>7.4018525478834887</v>
      </c>
      <c r="J14" s="377">
        <v>6.9776381061909918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3">
        <v>10.841683285022215</v>
      </c>
      <c r="F15" s="443">
        <v>11.621517754338665</v>
      </c>
      <c r="G15" s="443">
        <v>11.665971179184417</v>
      </c>
      <c r="H15" s="443">
        <v>12.005993485526725</v>
      </c>
      <c r="I15" s="443">
        <v>11.211785884230936</v>
      </c>
      <c r="J15" s="445">
        <v>10.733563324757142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14.553505887068901</v>
      </c>
      <c r="F16" s="444">
        <v>15.030996645452946</v>
      </c>
      <c r="G16" s="444">
        <v>14.632901245948707</v>
      </c>
      <c r="H16" s="444">
        <v>15.451182003808739</v>
      </c>
      <c r="I16" s="444">
        <v>16.346389512325249</v>
      </c>
      <c r="J16" s="446">
        <v>16.262185657347274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4.4513540159246903</v>
      </c>
      <c r="F17" s="212">
        <v>4.3080935519046513</v>
      </c>
      <c r="G17" s="212">
        <v>4.3939998332813239</v>
      </c>
      <c r="H17" s="212">
        <v>3.9408646665949081</v>
      </c>
      <c r="I17" s="212">
        <v>3.6707016170320692</v>
      </c>
      <c r="J17" s="377">
        <v>3.6530942470880094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27" t="s">
        <v>899</v>
      </c>
      <c r="C19" s="528"/>
      <c r="D19" s="411" t="s">
        <v>900</v>
      </c>
      <c r="E19" s="214">
        <v>693769.73259403452</v>
      </c>
      <c r="F19" s="379">
        <v>756613.53941084701</v>
      </c>
      <c r="G19" s="379">
        <v>807331.22222975222</v>
      </c>
      <c r="H19" s="379">
        <v>835124.00763638876</v>
      </c>
      <c r="I19" s="379">
        <v>820379.22357527853</v>
      </c>
      <c r="J19" s="380">
        <v>936419.47276015906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214">
        <v>5050.7406275046187</v>
      </c>
      <c r="F20" s="379">
        <v>5640.045859559249</v>
      </c>
      <c r="G20" s="379">
        <v>6328.2749656911883</v>
      </c>
      <c r="H20" s="379">
        <v>6789.7467611151396</v>
      </c>
      <c r="I20" s="379">
        <v>6628.2558259293737</v>
      </c>
      <c r="J20" s="380">
        <v>7647.8404662009943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11695.415908247069</v>
      </c>
      <c r="F21" s="379">
        <v>12526.96310871817</v>
      </c>
      <c r="G21" s="379">
        <v>13239.973600283258</v>
      </c>
      <c r="H21" s="379">
        <v>13417.371029793208</v>
      </c>
      <c r="I21" s="379">
        <v>13018.896025125623</v>
      </c>
      <c r="J21" s="380">
        <v>14606.973464344521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47.115760084557465</v>
      </c>
      <c r="F23" s="382">
        <v>48.793457066086134</v>
      </c>
      <c r="G23" s="382">
        <v>49.325824678445045</v>
      </c>
      <c r="H23" s="382">
        <v>49.360028057341957</v>
      </c>
      <c r="I23" s="382">
        <v>49.797482532719286</v>
      </c>
      <c r="J23" s="383">
        <v>50.448956055955406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697937.58605872304</v>
      </c>
      <c r="F25" s="379">
        <v>743164.35982656979</v>
      </c>
      <c r="G25" s="379">
        <v>793701.42836690857</v>
      </c>
      <c r="H25" s="379">
        <v>825422.59431465715</v>
      </c>
      <c r="I25" s="379">
        <v>813754.2067605881</v>
      </c>
      <c r="J25" s="380">
        <v>909289.51493242965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3.255101447577772</v>
      </c>
      <c r="F27" s="212">
        <v>7.1197437581842564</v>
      </c>
      <c r="G27" s="212">
        <v>4.9018272901831637</v>
      </c>
      <c r="H27" s="212">
        <v>2.2408859693223206</v>
      </c>
      <c r="I27" s="212">
        <v>-2.5588775655345586</v>
      </c>
      <c r="J27" s="377">
        <v>10.837706368241868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609423.66859015182</v>
      </c>
      <c r="F29" s="379">
        <v>655449.4976023999</v>
      </c>
      <c r="G29" s="379">
        <v>692196.75206523715</v>
      </c>
      <c r="H29" s="379">
        <v>711842.19364550477</v>
      </c>
      <c r="I29" s="379">
        <v>696811.54233787605</v>
      </c>
      <c r="J29" s="380">
        <v>794566.33885136386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4436.6894917745458</v>
      </c>
      <c r="F30" s="379">
        <v>4885.9358609696155</v>
      </c>
      <c r="G30" s="379">
        <v>5425.792112101175</v>
      </c>
      <c r="H30" s="379">
        <v>5787.4377751502016</v>
      </c>
      <c r="I30" s="379">
        <v>5629.8904608376506</v>
      </c>
      <c r="J30" s="380">
        <v>6489.3103743743213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10273.52871368669</v>
      </c>
      <c r="F31" s="379">
        <v>10852.0284774267</v>
      </c>
      <c r="G31" s="379">
        <v>11351.805146633427</v>
      </c>
      <c r="H31" s="379">
        <v>11436.685737050622</v>
      </c>
      <c r="I31" s="379">
        <v>11057.955587013719</v>
      </c>
      <c r="J31" s="380">
        <v>12394.241859423502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119.03489774267619</v>
      </c>
      <c r="F33" s="382">
        <v>121.45948020713486</v>
      </c>
      <c r="G33" s="382">
        <v>121.223082311471</v>
      </c>
      <c r="H33" s="382">
        <v>120.08567077628112</v>
      </c>
      <c r="I33" s="382">
        <v>120.03208608609026</v>
      </c>
      <c r="J33" s="383">
        <v>120.35818760338009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35.402243301451733</v>
      </c>
      <c r="F34" s="384">
        <v>36.328909214411389</v>
      </c>
      <c r="G34" s="384">
        <v>36.637043611225792</v>
      </c>
      <c r="H34" s="384">
        <v>36.527262015492248</v>
      </c>
      <c r="I34" s="384">
        <v>36.823028927784613</v>
      </c>
      <c r="J34" s="385">
        <v>38.194890167714952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  <row r="38" spans="2:22">
      <c r="E38" s="183"/>
      <c r="F38" s="183"/>
    </row>
    <row r="39" spans="2:22">
      <c r="E39" s="183"/>
      <c r="F39" s="183"/>
    </row>
  </sheetData>
  <mergeCells count="22">
    <mergeCell ref="L4:M4"/>
    <mergeCell ref="L5:M5"/>
    <mergeCell ref="L6:M6"/>
    <mergeCell ref="L19:M19"/>
    <mergeCell ref="L23:M23"/>
    <mergeCell ref="B4:C4"/>
    <mergeCell ref="B5:C5"/>
    <mergeCell ref="B6:C6"/>
    <mergeCell ref="B19:C19"/>
    <mergeCell ref="B23:C23"/>
    <mergeCell ref="B29:C29"/>
    <mergeCell ref="B33:C33"/>
    <mergeCell ref="B34:C34"/>
    <mergeCell ref="B26:C26"/>
    <mergeCell ref="L25:M25"/>
    <mergeCell ref="B27:C27"/>
    <mergeCell ref="B25:C25"/>
    <mergeCell ref="L26:M26"/>
    <mergeCell ref="L27:M27"/>
    <mergeCell ref="L29:M29"/>
    <mergeCell ref="L33:M33"/>
    <mergeCell ref="L34:M34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V40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5" width="6.5703125" bestFit="1" customWidth="1"/>
    <col min="6" max="6" width="6.5703125" customWidth="1"/>
    <col min="7" max="7" width="6.5703125" bestFit="1" customWidth="1"/>
    <col min="8" max="10" width="6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990</v>
      </c>
      <c r="D1" s="220"/>
    </row>
    <row r="2" spans="1:22" ht="15.75">
      <c r="B2" s="186" t="s">
        <v>991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375794.87378711463</v>
      </c>
      <c r="F6" s="375">
        <v>376365.70920548309</v>
      </c>
      <c r="G6" s="375">
        <v>408268.06020847068</v>
      </c>
      <c r="H6" s="375">
        <v>408627.21666252217</v>
      </c>
      <c r="I6" s="375">
        <v>400032.4738542866</v>
      </c>
      <c r="J6" s="376">
        <v>438811.51462574833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39.145231115431201</v>
      </c>
      <c r="F8" s="212">
        <v>40.48459090797293</v>
      </c>
      <c r="G8" s="212">
        <v>39.131863683227891</v>
      </c>
      <c r="H8" s="212">
        <v>39.688003757002605</v>
      </c>
      <c r="I8" s="212">
        <v>41.956951091341971</v>
      </c>
      <c r="J8" s="377">
        <v>41.271658149590756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14.292228087052731</v>
      </c>
      <c r="F9" s="212">
        <v>11.967349793494522</v>
      </c>
      <c r="G9" s="212">
        <v>13.427422719213721</v>
      </c>
      <c r="H9" s="212">
        <v>13.98641216946341</v>
      </c>
      <c r="I9" s="212">
        <v>12.141470903123636</v>
      </c>
      <c r="J9" s="377">
        <v>12.385919071734973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8.1366488758902431</v>
      </c>
      <c r="F10" s="212">
        <v>7.8934688399157888</v>
      </c>
      <c r="G10" s="212">
        <v>7.8140103295540584</v>
      </c>
      <c r="H10" s="212">
        <v>7.9379385064479031</v>
      </c>
      <c r="I10" s="212">
        <v>7.8788191826956</v>
      </c>
      <c r="J10" s="377">
        <v>7.6484200625113381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15.162136559673867</v>
      </c>
      <c r="F11" s="444">
        <v>14.130823125775937</v>
      </c>
      <c r="G11" s="444">
        <v>14.880900200129391</v>
      </c>
      <c r="H11" s="444">
        <v>15.142907168318045</v>
      </c>
      <c r="I11" s="444">
        <v>14.074622966848448</v>
      </c>
      <c r="J11" s="446">
        <v>14.384944268176081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1.6857859011423653</v>
      </c>
      <c r="F12" s="212">
        <v>1.9599060460929667</v>
      </c>
      <c r="G12" s="212">
        <v>1.4945818484670077</v>
      </c>
      <c r="H12" s="212">
        <v>1.5361593254247436</v>
      </c>
      <c r="I12" s="212">
        <v>1.5983642707219339</v>
      </c>
      <c r="J12" s="377">
        <v>1.2801988564430316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2.2715258963977827</v>
      </c>
      <c r="F13" s="212">
        <v>3.016487348089318</v>
      </c>
      <c r="G13" s="212">
        <v>2.5693078389017932</v>
      </c>
      <c r="H13" s="212">
        <v>2.3257362120653955</v>
      </c>
      <c r="I13" s="212">
        <v>2.133574934615305</v>
      </c>
      <c r="J13" s="377">
        <v>2.376258407777593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5.0565120677461293</v>
      </c>
      <c r="F14" s="212">
        <v>5.1732612999267475</v>
      </c>
      <c r="G14" s="212">
        <v>5.3235205021903411</v>
      </c>
      <c r="H14" s="212">
        <v>5.19767352537602</v>
      </c>
      <c r="I14" s="212">
        <v>5.4550765391945548</v>
      </c>
      <c r="J14" s="377">
        <v>5.1819944293964983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2.3383521889375416</v>
      </c>
      <c r="F15" s="444">
        <v>2.2692910085559093</v>
      </c>
      <c r="G15" s="444">
        <v>2.3924752405639342</v>
      </c>
      <c r="H15" s="444">
        <v>2.7096070968069661</v>
      </c>
      <c r="I15" s="444">
        <v>2.6282623579950068</v>
      </c>
      <c r="J15" s="446">
        <v>2.6901351748859668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10.141236972854104</v>
      </c>
      <c r="F16" s="444">
        <v>11.347870515153796</v>
      </c>
      <c r="G16" s="444">
        <v>11.204146457053463</v>
      </c>
      <c r="H16" s="444">
        <v>10.237248964704252</v>
      </c>
      <c r="I16" s="444">
        <v>10.77108761672592</v>
      </c>
      <c r="J16" s="446">
        <v>11.482321258122417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1.7703423348740248</v>
      </c>
      <c r="F17" s="212">
        <v>1.756951115022102</v>
      </c>
      <c r="G17" s="212">
        <v>1.7617711806984051</v>
      </c>
      <c r="H17" s="212">
        <v>1.2383132743906842</v>
      </c>
      <c r="I17" s="212">
        <v>1.3617701367376251</v>
      </c>
      <c r="J17" s="377">
        <v>1.2981503213613541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27" t="s">
        <v>899</v>
      </c>
      <c r="C19" s="528"/>
      <c r="D19" s="411" t="s">
        <v>900</v>
      </c>
      <c r="E19" s="214">
        <v>428553.85299910145</v>
      </c>
      <c r="F19" s="379">
        <v>430886.6172641376</v>
      </c>
      <c r="G19" s="379">
        <v>452390.53551182296</v>
      </c>
      <c r="H19" s="379">
        <v>467449.74574772047</v>
      </c>
      <c r="I19" s="379">
        <v>456202.49852816621</v>
      </c>
      <c r="J19" s="380">
        <v>504564.65567619761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214">
        <v>3119.9319525269466</v>
      </c>
      <c r="F20" s="379">
        <v>3211.9703852146658</v>
      </c>
      <c r="G20" s="379">
        <v>3546.0683567870024</v>
      </c>
      <c r="H20" s="379">
        <v>3800.4719875764545</v>
      </c>
      <c r="I20" s="379">
        <v>3685.8891373367233</v>
      </c>
      <c r="J20" s="380">
        <v>4120.8348435141315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7224.4655747170664</v>
      </c>
      <c r="F21" s="379">
        <v>7134.0261274087834</v>
      </c>
      <c r="G21" s="379">
        <v>7419.0599623434327</v>
      </c>
      <c r="H21" s="379">
        <v>7510.1980294290097</v>
      </c>
      <c r="I21" s="379">
        <v>7239.6432333536914</v>
      </c>
      <c r="J21" s="380">
        <v>7870.5780378362924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29.104239595061269</v>
      </c>
      <c r="F23" s="382">
        <v>27.786520573239514</v>
      </c>
      <c r="G23" s="382">
        <v>27.639877693834219</v>
      </c>
      <c r="H23" s="382">
        <v>27.628630424370375</v>
      </c>
      <c r="I23" s="382">
        <v>27.691749497060076</v>
      </c>
      <c r="J23" s="383">
        <v>27.183074340142838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433035.84156571887</v>
      </c>
      <c r="F25" s="379">
        <v>426885.30115935387</v>
      </c>
      <c r="G25" s="379">
        <v>446909.95229013922</v>
      </c>
      <c r="H25" s="379">
        <v>460584.40043540619</v>
      </c>
      <c r="I25" s="379">
        <v>454069.1704464776</v>
      </c>
      <c r="J25" s="380">
        <v>482808.4948696387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3.0116139512923468</v>
      </c>
      <c r="F27" s="212">
        <v>-0.38934472950616339</v>
      </c>
      <c r="G27" s="212">
        <v>3.7186894148023981</v>
      </c>
      <c r="H27" s="212">
        <v>1.8112370353444476</v>
      </c>
      <c r="I27" s="212">
        <v>-2.862462847175081</v>
      </c>
      <c r="J27" s="377">
        <v>5.8320584449472932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471579.33696585515</v>
      </c>
      <c r="F29" s="379">
        <v>481031.23759610608</v>
      </c>
      <c r="G29" s="379">
        <v>512178.1107340274</v>
      </c>
      <c r="H29" s="379">
        <v>536207.65310542972</v>
      </c>
      <c r="I29" s="379">
        <v>530968.11942430225</v>
      </c>
      <c r="J29" s="380">
        <v>599120.20251847315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3433.1634898504303</v>
      </c>
      <c r="F30" s="379">
        <v>3585.7648569640237</v>
      </c>
      <c r="G30" s="379">
        <v>4014.713945016691</v>
      </c>
      <c r="H30" s="379">
        <v>4359.4893005912736</v>
      </c>
      <c r="I30" s="379">
        <v>4289.958143526721</v>
      </c>
      <c r="J30" s="380">
        <v>4893.080357922966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7949.7796176968768</v>
      </c>
      <c r="F31" s="379">
        <v>7964.2515678474756</v>
      </c>
      <c r="G31" s="379">
        <v>8399.5570566843053</v>
      </c>
      <c r="H31" s="379">
        <v>8614.8846937024791</v>
      </c>
      <c r="I31" s="379">
        <v>8426.1260412175325</v>
      </c>
      <c r="J31" s="380">
        <v>9345.5263957133575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92.110630168256534</v>
      </c>
      <c r="F33" s="382">
        <v>89.138529048441384</v>
      </c>
      <c r="G33" s="382">
        <v>89.696764814916605</v>
      </c>
      <c r="H33" s="382">
        <v>90.456643724335677</v>
      </c>
      <c r="I33" s="382">
        <v>91.464057564080633</v>
      </c>
      <c r="J33" s="383">
        <v>90.75267627865442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27.590524273763666</v>
      </c>
      <c r="F34" s="384">
        <v>27.094586904145569</v>
      </c>
      <c r="G34" s="384">
        <v>26.414903275900087</v>
      </c>
      <c r="H34" s="384">
        <v>26.939417817184609</v>
      </c>
      <c r="I34" s="384">
        <v>28.059027776282157</v>
      </c>
      <c r="J34" s="385">
        <v>28.79977317631235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  <row r="37" spans="2:22">
      <c r="E37" s="183"/>
      <c r="F37" s="183"/>
    </row>
    <row r="38" spans="2:22">
      <c r="E38" s="183"/>
      <c r="F38" s="183"/>
    </row>
    <row r="39" spans="2:22">
      <c r="E39" s="183"/>
      <c r="F39" s="183"/>
    </row>
    <row r="40" spans="2:22">
      <c r="E40" s="183"/>
      <c r="F40" s="183"/>
    </row>
  </sheetData>
  <mergeCells count="22">
    <mergeCell ref="L4:M4"/>
    <mergeCell ref="L5:M5"/>
    <mergeCell ref="L6:M6"/>
    <mergeCell ref="L19:M19"/>
    <mergeCell ref="L23:M23"/>
    <mergeCell ref="B4:C4"/>
    <mergeCell ref="B5:C5"/>
    <mergeCell ref="B6:C6"/>
    <mergeCell ref="B19:C19"/>
    <mergeCell ref="B23:C23"/>
    <mergeCell ref="B29:C29"/>
    <mergeCell ref="B33:C33"/>
    <mergeCell ref="B34:C34"/>
    <mergeCell ref="B26:C26"/>
    <mergeCell ref="L25:M25"/>
    <mergeCell ref="B27:C27"/>
    <mergeCell ref="B25:C25"/>
    <mergeCell ref="L26:M26"/>
    <mergeCell ref="L27:M27"/>
    <mergeCell ref="L29:M29"/>
    <mergeCell ref="L33:M33"/>
    <mergeCell ref="L34:M34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V36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10" width="8.1406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992</v>
      </c>
      <c r="D1" s="220"/>
    </row>
    <row r="2" spans="1:22" ht="15.75">
      <c r="B2" s="186" t="s">
        <v>993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2"/>
      <c r="K5" s="409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42915.000231549195</v>
      </c>
      <c r="F6" s="375">
        <v>43028.281203592473</v>
      </c>
      <c r="G6" s="375">
        <v>45573.87112894185</v>
      </c>
      <c r="H6" s="375">
        <v>44680.168791227552</v>
      </c>
      <c r="I6" s="375">
        <v>42124.389933713748</v>
      </c>
      <c r="J6" s="375">
        <v>46531.574956978213</v>
      </c>
      <c r="K6" s="410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42.245067140887663</v>
      </c>
      <c r="F8" s="212">
        <v>39.466996610119551</v>
      </c>
      <c r="G8" s="212">
        <v>40.412742197635865</v>
      </c>
      <c r="H8" s="212">
        <v>40.227394318047679</v>
      </c>
      <c r="I8" s="212">
        <v>44.079797897023951</v>
      </c>
      <c r="J8" s="212">
        <v>41.018297189394367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24.632602292548658</v>
      </c>
      <c r="F9" s="212">
        <v>26.813862606540717</v>
      </c>
      <c r="G9" s="212">
        <v>25.845809310346961</v>
      </c>
      <c r="H9" s="212">
        <v>23.404702969093201</v>
      </c>
      <c r="I9" s="212">
        <v>18.476018487209224</v>
      </c>
      <c r="J9" s="212">
        <v>25.21260549662842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4.1668661107136389</v>
      </c>
      <c r="F10" s="212">
        <v>4.0583035254265933</v>
      </c>
      <c r="G10" s="212">
        <v>3.6727410936241336</v>
      </c>
      <c r="H10" s="212">
        <v>3.6743863336063929</v>
      </c>
      <c r="I10" s="212">
        <v>4.6157088197037579</v>
      </c>
      <c r="J10" s="212">
        <v>4.0649628590635318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7.7994417432722587</v>
      </c>
      <c r="F11" s="444">
        <v>6.85798270864806</v>
      </c>
      <c r="G11" s="444">
        <v>6.8165891372039713</v>
      </c>
      <c r="H11" s="444">
        <v>7.5468601916218612</v>
      </c>
      <c r="I11" s="444">
        <v>6.6473666819406905</v>
      </c>
      <c r="J11" s="444">
        <v>6.6690176093704725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1.6743582199477396</v>
      </c>
      <c r="F12" s="212">
        <v>1.5502176599251982</v>
      </c>
      <c r="G12" s="212">
        <v>1.4057348945689208</v>
      </c>
      <c r="H12" s="212">
        <v>1.3056653870271657</v>
      </c>
      <c r="I12" s="212">
        <v>1.7246183352490205</v>
      </c>
      <c r="J12" s="212">
        <v>1.3351178066176366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1.5375252522801381</v>
      </c>
      <c r="F13" s="212">
        <v>1.7080478207834693</v>
      </c>
      <c r="G13" s="212">
        <v>2.011305839974145</v>
      </c>
      <c r="H13" s="212">
        <v>4.2157285734486942</v>
      </c>
      <c r="I13" s="212">
        <v>4.0140516255490803</v>
      </c>
      <c r="J13" s="212">
        <v>2.7280612990629836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3.0254640667283819</v>
      </c>
      <c r="F14" s="212">
        <v>3.1057060252979456</v>
      </c>
      <c r="G14" s="212">
        <v>3.510391935576985</v>
      </c>
      <c r="H14" s="212">
        <v>3.3302012068157776</v>
      </c>
      <c r="I14" s="212">
        <v>3.4550221403975026</v>
      </c>
      <c r="J14" s="212">
        <v>3.1212450962339164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1.0522757770935951</v>
      </c>
      <c r="F15" s="444">
        <v>0.95044647357986589</v>
      </c>
      <c r="G15" s="444">
        <v>1.6509942539631899</v>
      </c>
      <c r="H15" s="444">
        <v>0.91376270653231573</v>
      </c>
      <c r="I15" s="444">
        <v>2.6985938700736471</v>
      </c>
      <c r="J15" s="444">
        <v>1.6796833777587556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13.10285423695402</v>
      </c>
      <c r="F16" s="444">
        <v>14.785203941729399</v>
      </c>
      <c r="G16" s="444">
        <v>13.567031245731664</v>
      </c>
      <c r="H16" s="444">
        <v>14.660332242075826</v>
      </c>
      <c r="I16" s="444">
        <v>13.367363871666271</v>
      </c>
      <c r="J16" s="444">
        <v>13.613056639088706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0.76354515957389035</v>
      </c>
      <c r="F17" s="212">
        <v>0.70323262794920327</v>
      </c>
      <c r="G17" s="212">
        <v>1.1066600913741758</v>
      </c>
      <c r="H17" s="212">
        <v>0.72096607173106564</v>
      </c>
      <c r="I17" s="212">
        <v>0.92145827118681745</v>
      </c>
      <c r="J17" s="212">
        <v>0.55795262678118551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48939.966943525535</v>
      </c>
      <c r="F19" s="379">
        <v>49259.572378702855</v>
      </c>
      <c r="G19" s="379">
        <v>52105.598925325226</v>
      </c>
      <c r="H19" s="379">
        <v>51111.949203994671</v>
      </c>
      <c r="I19" s="379">
        <v>48039.229794466381</v>
      </c>
      <c r="J19" s="379">
        <v>53504.038325573252</v>
      </c>
      <c r="K19" s="411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356.28980011302804</v>
      </c>
      <c r="F20" s="379">
        <v>367.19703358004591</v>
      </c>
      <c r="G20" s="379">
        <v>408.43032967408703</v>
      </c>
      <c r="H20" s="379">
        <v>415.55168859808856</v>
      </c>
      <c r="I20" s="379">
        <v>388.13306774231546</v>
      </c>
      <c r="J20" s="379">
        <v>436.97334508152858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825.01908205229176</v>
      </c>
      <c r="F21" s="379">
        <v>815.57203750244798</v>
      </c>
      <c r="G21" s="379">
        <v>854.51514223975721</v>
      </c>
      <c r="H21" s="379">
        <v>821.18102252489757</v>
      </c>
      <c r="I21" s="379">
        <v>762.35199508789856</v>
      </c>
      <c r="J21" s="379">
        <v>834.59613003700429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3.3236441901777325</v>
      </c>
      <c r="F23" s="382">
        <v>3.1767140088790518</v>
      </c>
      <c r="G23" s="382">
        <v>3.1835157201743236</v>
      </c>
      <c r="H23" s="382">
        <v>3.0209732012315396</v>
      </c>
      <c r="I23" s="382">
        <v>2.9160083993225538</v>
      </c>
      <c r="J23" s="382">
        <v>2.8824933235816412</v>
      </c>
      <c r="K23" s="411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49505.266888513244</v>
      </c>
      <c r="F25" s="379">
        <v>49273.287897521317</v>
      </c>
      <c r="G25" s="379">
        <v>51525.411409262095</v>
      </c>
      <c r="H25" s="379">
        <v>50747.13756508127</v>
      </c>
      <c r="I25" s="379">
        <v>47645.502110408139</v>
      </c>
      <c r="J25" s="379">
        <v>51034.646276981774</v>
      </c>
      <c r="K25" s="411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212"/>
      <c r="K26" s="411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5.6671271156401701</v>
      </c>
      <c r="F27" s="212">
        <v>0.6810812814410383</v>
      </c>
      <c r="G27" s="212">
        <v>4.5997943570027076</v>
      </c>
      <c r="H27" s="212">
        <v>-2.6071312647050178</v>
      </c>
      <c r="I27" s="212">
        <v>-6.7820678873964937</v>
      </c>
      <c r="J27" s="212">
        <v>6.2353549283182588</v>
      </c>
      <c r="K27" s="411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384400.63577367581</v>
      </c>
      <c r="F29" s="379">
        <v>399558.52195078769</v>
      </c>
      <c r="G29" s="379">
        <v>434332.76588832948</v>
      </c>
      <c r="H29" s="379">
        <v>435332.46347379388</v>
      </c>
      <c r="I29" s="379">
        <v>418565.92514194682</v>
      </c>
      <c r="J29" s="379">
        <v>479280.84925357194</v>
      </c>
      <c r="K29" s="411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2798.4903594472612</v>
      </c>
      <c r="F30" s="379">
        <v>2978.4404719150421</v>
      </c>
      <c r="G30" s="379">
        <v>3404.5223242565626</v>
      </c>
      <c r="H30" s="379">
        <v>3539.3512302982613</v>
      </c>
      <c r="I30" s="379">
        <v>3381.8043559986013</v>
      </c>
      <c r="J30" s="379">
        <v>3914.3392253393108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6480.1404551882479</v>
      </c>
      <c r="F31" s="379">
        <v>6615.3387476371654</v>
      </c>
      <c r="G31" s="379">
        <v>7122.9183212029739</v>
      </c>
      <c r="H31" s="379">
        <v>6994.1914378360907</v>
      </c>
      <c r="I31" s="379">
        <v>6642.3747731386729</v>
      </c>
      <c r="J31" s="379">
        <v>7476.1822566333212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75.082561984168152</v>
      </c>
      <c r="F33" s="382">
        <v>74.041052081044541</v>
      </c>
      <c r="G33" s="382">
        <v>76.06385969416921</v>
      </c>
      <c r="H33" s="382">
        <v>73.439297857883531</v>
      </c>
      <c r="I33" s="382">
        <v>72.101763686027923</v>
      </c>
      <c r="J33" s="382">
        <v>72.599821498302475</v>
      </c>
      <c r="K33" s="411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22.345484388889453</v>
      </c>
      <c r="F34" s="384">
        <v>22.149905028842412</v>
      </c>
      <c r="G34" s="384">
        <v>22.984264471925357</v>
      </c>
      <c r="H34" s="384">
        <v>22.296360085282661</v>
      </c>
      <c r="I34" s="384">
        <v>22.119130113681894</v>
      </c>
      <c r="J34" s="385">
        <v>23.039082454956304</v>
      </c>
      <c r="K34" s="412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V36"/>
  <sheetViews>
    <sheetView showGridLines="0" workbookViewId="0">
      <selection activeCell="C2" sqref="C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994</v>
      </c>
      <c r="D1" s="220"/>
    </row>
    <row r="2" spans="1:22" ht="15.75">
      <c r="B2" s="186" t="s">
        <v>995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126802.3727778107</v>
      </c>
      <c r="F6" s="375">
        <v>137014.69878701973</v>
      </c>
      <c r="G6" s="375">
        <v>142022.78104118991</v>
      </c>
      <c r="H6" s="375">
        <v>149985.70507007558</v>
      </c>
      <c r="I6" s="375">
        <v>143484.30465935581</v>
      </c>
      <c r="J6" s="376">
        <v>162377.34266440992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17.207590017100401</v>
      </c>
      <c r="F8" s="212">
        <v>15.698152246693716</v>
      </c>
      <c r="G8" s="212">
        <v>15.264568529443617</v>
      </c>
      <c r="H8" s="212">
        <v>15.173948921466431</v>
      </c>
      <c r="I8" s="212">
        <v>15.740476723962546</v>
      </c>
      <c r="J8" s="377">
        <v>15.325148255037307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18.008459419925813</v>
      </c>
      <c r="F9" s="212">
        <v>17.709198027238614</v>
      </c>
      <c r="G9" s="212">
        <v>19.144666698966962</v>
      </c>
      <c r="H9" s="212">
        <v>19.220554624125146</v>
      </c>
      <c r="I9" s="212">
        <v>18.759470068839807</v>
      </c>
      <c r="J9" s="377">
        <v>18.724441992561147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11.890703860899446</v>
      </c>
      <c r="F10" s="212">
        <v>12.362700284680765</v>
      </c>
      <c r="G10" s="212">
        <v>10.922354464765574</v>
      </c>
      <c r="H10" s="212">
        <v>9.9984029910366221</v>
      </c>
      <c r="I10" s="212">
        <v>9.0972390121953293</v>
      </c>
      <c r="J10" s="377">
        <v>10.80019430714929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25.171445454324697</v>
      </c>
      <c r="F11" s="444">
        <v>24.440624847630747</v>
      </c>
      <c r="G11" s="444">
        <v>24.630043775926225</v>
      </c>
      <c r="H11" s="444">
        <v>24.901587143301487</v>
      </c>
      <c r="I11" s="444">
        <v>24.606871648243299</v>
      </c>
      <c r="J11" s="446">
        <v>25.596188402744463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1.8532403829985828</v>
      </c>
      <c r="F12" s="212">
        <v>1.7927702573293482</v>
      </c>
      <c r="G12" s="212">
        <v>1.6559981852084571</v>
      </c>
      <c r="H12" s="212">
        <v>1.8843070085879241</v>
      </c>
      <c r="I12" s="212">
        <v>1.9973909241741503</v>
      </c>
      <c r="J12" s="377">
        <v>1.1756294535436778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1.5708984431568107</v>
      </c>
      <c r="F13" s="212">
        <v>2.9236579515623204</v>
      </c>
      <c r="G13" s="212">
        <v>2.875010378625606</v>
      </c>
      <c r="H13" s="212">
        <v>2.2833626244785266</v>
      </c>
      <c r="I13" s="212">
        <v>2.5252559299099464</v>
      </c>
      <c r="J13" s="377">
        <v>2.289455824847376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9.3978001100611586</v>
      </c>
      <c r="F14" s="212">
        <v>8.7247320960399257</v>
      </c>
      <c r="G14" s="212">
        <v>8.0175350136840322</v>
      </c>
      <c r="H14" s="212">
        <v>8.6025733641791362</v>
      </c>
      <c r="I14" s="212">
        <v>9.8198528235482332</v>
      </c>
      <c r="J14" s="377">
        <v>9.4909797462226582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5.1593520000768303</v>
      </c>
      <c r="F15" s="444">
        <v>5.6381836789244426</v>
      </c>
      <c r="G15" s="444">
        <v>6.712306773188466</v>
      </c>
      <c r="H15" s="444">
        <v>7.151426666469761</v>
      </c>
      <c r="I15" s="444">
        <v>6.2294728212024912</v>
      </c>
      <c r="J15" s="446">
        <v>6.3177724342124835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7.9402671038827446</v>
      </c>
      <c r="F16" s="444">
        <v>8.3179711549604818</v>
      </c>
      <c r="G16" s="444">
        <v>8.818639174357715</v>
      </c>
      <c r="H16" s="444">
        <v>8.958666192742589</v>
      </c>
      <c r="I16" s="444">
        <v>9.4681412432795877</v>
      </c>
      <c r="J16" s="446">
        <v>8.4904695975129361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1.800243207573492</v>
      </c>
      <c r="F17" s="212">
        <v>2.3920094549396422</v>
      </c>
      <c r="G17" s="212">
        <v>1.958877005833378</v>
      </c>
      <c r="H17" s="212">
        <v>1.8251704636124015</v>
      </c>
      <c r="I17" s="212">
        <v>1.7558288046446175</v>
      </c>
      <c r="J17" s="377">
        <v>1.7897199861686752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144604.54150352077</v>
      </c>
      <c r="F19" s="379">
        <v>156856.96205038886</v>
      </c>
      <c r="G19" s="379">
        <v>162377.73715237487</v>
      </c>
      <c r="H19" s="379">
        <v>171576.38268305233</v>
      </c>
      <c r="I19" s="379">
        <v>163631.46135235514</v>
      </c>
      <c r="J19" s="380">
        <v>186708.56452105631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1052.7412747781068</v>
      </c>
      <c r="F20" s="379">
        <v>1169.2633204055705</v>
      </c>
      <c r="G20" s="379">
        <v>1272.7997390822193</v>
      </c>
      <c r="H20" s="379">
        <v>1394.9547348102672</v>
      </c>
      <c r="I20" s="379">
        <v>1322.0607687836725</v>
      </c>
      <c r="J20" s="380">
        <v>1524.8693098206852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2437.7112111558158</v>
      </c>
      <c r="F21" s="379">
        <v>2597.0211668176994</v>
      </c>
      <c r="G21" s="379">
        <v>2662.942908653371</v>
      </c>
      <c r="H21" s="379">
        <v>2756.6013733982254</v>
      </c>
      <c r="I21" s="379">
        <v>2596.7271239532988</v>
      </c>
      <c r="J21" s="380">
        <v>2912.4202634169737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9.8204815870860322</v>
      </c>
      <c r="F23" s="382">
        <v>10.115591440885371</v>
      </c>
      <c r="G23" s="382">
        <v>9.9208547544335364</v>
      </c>
      <c r="H23" s="382">
        <v>10.141026944228498</v>
      </c>
      <c r="I23" s="382">
        <v>9.9325221852714698</v>
      </c>
      <c r="J23" s="383">
        <v>10.058795700851253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144930.38888395112</v>
      </c>
      <c r="F25" s="379">
        <v>153573.39759576842</v>
      </c>
      <c r="G25" s="379">
        <v>159810.93495726062</v>
      </c>
      <c r="H25" s="379">
        <v>168856.711395755</v>
      </c>
      <c r="I25" s="379">
        <v>161985.62241091675</v>
      </c>
      <c r="J25" s="380">
        <v>181199.81301809163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3.329489770064356</v>
      </c>
      <c r="F27" s="212">
        <v>6.2023336189819958</v>
      </c>
      <c r="G27" s="212">
        <v>1.8832271569322074</v>
      </c>
      <c r="H27" s="212">
        <v>3.9900631435085643</v>
      </c>
      <c r="I27" s="212">
        <v>-5.5897904607607245</v>
      </c>
      <c r="J27" s="377">
        <v>10.736536556320161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511849.11722435273</v>
      </c>
      <c r="F29" s="379">
        <v>546109.89969706384</v>
      </c>
      <c r="G29" s="379">
        <v>560172.41170167027</v>
      </c>
      <c r="H29" s="379">
        <v>590809.45384975104</v>
      </c>
      <c r="I29" s="379">
        <v>561606.86618532601</v>
      </c>
      <c r="J29" s="380">
        <v>640120.97121492715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3726.3331189891715</v>
      </c>
      <c r="F30" s="379">
        <v>4070.8825816798289</v>
      </c>
      <c r="G30" s="379">
        <v>4390.9178188995083</v>
      </c>
      <c r="H30" s="379">
        <v>4803.4142702542522</v>
      </c>
      <c r="I30" s="379">
        <v>4537.503968532973</v>
      </c>
      <c r="J30" s="380">
        <v>5227.9381295771873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8628.6386202305566</v>
      </c>
      <c r="F31" s="379">
        <v>9041.7342678507503</v>
      </c>
      <c r="G31" s="379">
        <v>9186.6482285339716</v>
      </c>
      <c r="H31" s="379">
        <v>9492.1347940257547</v>
      </c>
      <c r="I31" s="379">
        <v>8912.3434477037208</v>
      </c>
      <c r="J31" s="380">
        <v>9985.0871457707453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99.976273434589885</v>
      </c>
      <c r="F33" s="382">
        <v>101.19807063062592</v>
      </c>
      <c r="G33" s="382">
        <v>98.1019141880153</v>
      </c>
      <c r="H33" s="382">
        <v>99.667805870253616</v>
      </c>
      <c r="I33" s="382">
        <v>96.741858612625677</v>
      </c>
      <c r="J33" s="383">
        <v>96.963332292328985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29.754155935209507</v>
      </c>
      <c r="F34" s="384">
        <v>30.274119431972675</v>
      </c>
      <c r="G34" s="384">
        <v>29.643517301979816</v>
      </c>
      <c r="H34" s="384">
        <v>30.259402709617163</v>
      </c>
      <c r="I34" s="384">
        <v>29.678133358986749</v>
      </c>
      <c r="J34" s="385">
        <v>30.770684578646364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V36"/>
  <sheetViews>
    <sheetView showGridLines="0" workbookViewId="0">
      <selection activeCell="D2" sqref="D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996</v>
      </c>
      <c r="D1" s="220"/>
    </row>
    <row r="2" spans="1:22" ht="15.75">
      <c r="B2" s="186" t="s">
        <v>997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22338.896073446282</v>
      </c>
      <c r="F6" s="375">
        <v>23125.395482965621</v>
      </c>
      <c r="G6" s="375">
        <v>24433.933711071582</v>
      </c>
      <c r="H6" s="375">
        <v>23918.549316761313</v>
      </c>
      <c r="I6" s="375">
        <v>23831.514601539093</v>
      </c>
      <c r="J6" s="376">
        <v>25244.582841632004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40.960134702002584</v>
      </c>
      <c r="F8" s="212">
        <v>38.695824928548696</v>
      </c>
      <c r="G8" s="212">
        <v>35.493997917361234</v>
      </c>
      <c r="H8" s="212">
        <v>34.695764520279646</v>
      </c>
      <c r="I8" s="212">
        <v>37.036244051492076</v>
      </c>
      <c r="J8" s="377">
        <v>38.055014386941629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14.699016291902273</v>
      </c>
      <c r="F9" s="212">
        <v>14.351253042441131</v>
      </c>
      <c r="G9" s="212">
        <v>17.41074596866542</v>
      </c>
      <c r="H9" s="212">
        <v>14.52876579471279</v>
      </c>
      <c r="I9" s="212">
        <v>11.644463091809728</v>
      </c>
      <c r="J9" s="377">
        <v>13.38878450899052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5.1030488814483679</v>
      </c>
      <c r="F10" s="212">
        <v>6.0049634312078277</v>
      </c>
      <c r="G10" s="212">
        <v>5.6198028593749543</v>
      </c>
      <c r="H10" s="212">
        <v>5.41110494898036</v>
      </c>
      <c r="I10" s="212">
        <v>10.965340028903645</v>
      </c>
      <c r="J10" s="377">
        <v>6.2150397778910964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7.8396614611770676</v>
      </c>
      <c r="F11" s="444">
        <v>8.6053447568809798</v>
      </c>
      <c r="G11" s="444">
        <v>10.31570499497017</v>
      </c>
      <c r="H11" s="444">
        <v>11.854051274658591</v>
      </c>
      <c r="I11" s="444">
        <v>9.4864520049333159</v>
      </c>
      <c r="J11" s="446">
        <v>8.966585023144555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2.5076408132450938</v>
      </c>
      <c r="F12" s="212">
        <v>2.6111154817868427</v>
      </c>
      <c r="G12" s="212">
        <v>2.2719586473293218</v>
      </c>
      <c r="H12" s="212">
        <v>2.2261701480994196</v>
      </c>
      <c r="I12" s="212">
        <v>2.2644628690134225</v>
      </c>
      <c r="J12" s="377">
        <v>1.6882125468455582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2.0991863226596967</v>
      </c>
      <c r="F13" s="212">
        <v>2.8621402400077032</v>
      </c>
      <c r="G13" s="212">
        <v>2.7283365751841542</v>
      </c>
      <c r="H13" s="212">
        <v>3.5795623370339333</v>
      </c>
      <c r="I13" s="212">
        <v>2.3650682540304127</v>
      </c>
      <c r="J13" s="377">
        <v>2.5142223506113224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3.8694085984065087</v>
      </c>
      <c r="F14" s="212">
        <v>3.8608830794600855</v>
      </c>
      <c r="G14" s="212">
        <v>4.0091893735042472</v>
      </c>
      <c r="H14" s="212">
        <v>4.0597754330680695</v>
      </c>
      <c r="I14" s="212">
        <v>4.1453644763679387</v>
      </c>
      <c r="J14" s="377">
        <v>4.0438576060224687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2.2057184348519554</v>
      </c>
      <c r="F15" s="444">
        <v>1.7515595189317885</v>
      </c>
      <c r="G15" s="444">
        <v>1.7054600413646352</v>
      </c>
      <c r="H15" s="444">
        <v>1.8590164559887661</v>
      </c>
      <c r="I15" s="444">
        <v>1.4379614004323125</v>
      </c>
      <c r="J15" s="446">
        <v>1.3349803702181189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18.651429170981302</v>
      </c>
      <c r="F16" s="444">
        <v>20.025223995601298</v>
      </c>
      <c r="G16" s="444">
        <v>19.075787955715942</v>
      </c>
      <c r="H16" s="444">
        <v>20.785419835333705</v>
      </c>
      <c r="I16" s="444">
        <v>19.687625598582674</v>
      </c>
      <c r="J16" s="446">
        <v>23.153500705123882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2.0647553233251479</v>
      </c>
      <c r="F17" s="212">
        <v>1.2316915251336646</v>
      </c>
      <c r="G17" s="212">
        <v>1.3690156665299178</v>
      </c>
      <c r="H17" s="212">
        <v>1.0003692518447433</v>
      </c>
      <c r="I17" s="212">
        <v>0.96701822443446517</v>
      </c>
      <c r="J17" s="377">
        <v>0.63980272421085416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25475.121274392863</v>
      </c>
      <c r="F19" s="379">
        <v>26474.380586788684</v>
      </c>
      <c r="G19" s="379">
        <v>27935.848295945267</v>
      </c>
      <c r="H19" s="379">
        <v>27361.662025582467</v>
      </c>
      <c r="I19" s="379">
        <v>27177.784843769397</v>
      </c>
      <c r="J19" s="380">
        <v>29027.324545120075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185.46244375650014</v>
      </c>
      <c r="F20" s="379">
        <v>197.34872935155491</v>
      </c>
      <c r="G20" s="379">
        <v>218.97546452906434</v>
      </c>
      <c r="H20" s="379">
        <v>222.45649079437476</v>
      </c>
      <c r="I20" s="379">
        <v>219.58297522638279</v>
      </c>
      <c r="J20" s="380">
        <v>237.06934097319612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429.4539306334961</v>
      </c>
      <c r="F21" s="379">
        <v>438.32626785281633</v>
      </c>
      <c r="G21" s="379">
        <v>458.13896918082401</v>
      </c>
      <c r="H21" s="379">
        <v>439.60126643717211</v>
      </c>
      <c r="I21" s="379">
        <v>431.29414410602953</v>
      </c>
      <c r="J21" s="380">
        <v>452.78998537024535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1.7300836944866462</v>
      </c>
      <c r="F23" s="382">
        <v>1.7073135560309518</v>
      </c>
      <c r="G23" s="382">
        <v>1.7068072153628304</v>
      </c>
      <c r="H23" s="382">
        <v>1.6172118067839036</v>
      </c>
      <c r="I23" s="382">
        <v>1.649706900349631</v>
      </c>
      <c r="J23" s="383">
        <v>1.5638271768124459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25462.68322981751</v>
      </c>
      <c r="F25" s="379">
        <v>26226.847322666228</v>
      </c>
      <c r="G25" s="379">
        <v>27704.64416448024</v>
      </c>
      <c r="H25" s="379">
        <v>27137.48432171511</v>
      </c>
      <c r="I25" s="379">
        <v>27326.318933917919</v>
      </c>
      <c r="J25" s="380">
        <v>28362.795996531662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-2.0985860633382458</v>
      </c>
      <c r="F27" s="212">
        <v>2.9508242185641222</v>
      </c>
      <c r="G27" s="212">
        <v>4.6469966451471407</v>
      </c>
      <c r="H27" s="212">
        <v>-2.8578476149086072</v>
      </c>
      <c r="I27" s="212">
        <v>-0.12917011997114969</v>
      </c>
      <c r="J27" s="377">
        <v>4.3602197882361082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316772.00326274062</v>
      </c>
      <c r="F29" s="379">
        <v>337339.20217620651</v>
      </c>
      <c r="G29" s="379">
        <v>362850.34804448974</v>
      </c>
      <c r="H29" s="379">
        <v>359969.76787020912</v>
      </c>
      <c r="I29" s="379">
        <v>362810.67486909981</v>
      </c>
      <c r="J29" s="380">
        <v>394510.92099703819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2306.1444617264165</v>
      </c>
      <c r="F30" s="379">
        <v>2514.63722415335</v>
      </c>
      <c r="G30" s="379">
        <v>2844.2065791539721</v>
      </c>
      <c r="H30" s="379">
        <v>2926.6354974197784</v>
      </c>
      <c r="I30" s="379">
        <v>2931.3296830338518</v>
      </c>
      <c r="J30" s="380">
        <v>3222.0139304302388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5340.0720039976641</v>
      </c>
      <c r="F31" s="379">
        <v>5585.1970929257941</v>
      </c>
      <c r="G31" s="379">
        <v>5950.6295516407845</v>
      </c>
      <c r="H31" s="379">
        <v>5783.3901203401101</v>
      </c>
      <c r="I31" s="379">
        <v>5757.5744450737493</v>
      </c>
      <c r="J31" s="380">
        <v>6153.8773189030053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61.873085932738192</v>
      </c>
      <c r="F33" s="382">
        <v>62.51136708425117</v>
      </c>
      <c r="G33" s="382">
        <v>63.545281708570592</v>
      </c>
      <c r="H33" s="382">
        <v>60.72583420842188</v>
      </c>
      <c r="I33" s="382">
        <v>62.497417899722329</v>
      </c>
      <c r="J33" s="383">
        <v>59.759163104726177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18.41418352365157</v>
      </c>
      <c r="F34" s="384">
        <v>18.700718118155294</v>
      </c>
      <c r="G34" s="384">
        <v>19.201517864136829</v>
      </c>
      <c r="H34" s="384">
        <v>18.436519758267337</v>
      </c>
      <c r="I34" s="384">
        <v>19.172742074837661</v>
      </c>
      <c r="J34" s="385">
        <v>18.964182800933759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V36"/>
  <sheetViews>
    <sheetView showGridLines="0" workbookViewId="0">
      <selection activeCell="A6" sqref="A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" bestFit="1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998</v>
      </c>
      <c r="D1" s="220"/>
    </row>
    <row r="2" spans="1:22" ht="15.75">
      <c r="B2" s="186" t="s">
        <v>999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44882.183909971551</v>
      </c>
      <c r="F6" s="375">
        <v>43910.745765354484</v>
      </c>
      <c r="G6" s="375">
        <v>44582.61100884284</v>
      </c>
      <c r="H6" s="375">
        <v>46560.099129600523</v>
      </c>
      <c r="I6" s="375">
        <v>43900.641478623009</v>
      </c>
      <c r="J6" s="376">
        <v>47685.964686992847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31.884914554187137</v>
      </c>
      <c r="F8" s="212">
        <v>32.13227850869648</v>
      </c>
      <c r="G8" s="212">
        <v>31.538576805334507</v>
      </c>
      <c r="H8" s="212">
        <v>31.208504264673532</v>
      </c>
      <c r="I8" s="212">
        <v>30.645895010262368</v>
      </c>
      <c r="J8" s="377">
        <v>30.337521169406333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8.690921218624057</v>
      </c>
      <c r="F9" s="212">
        <v>7.7561672889262505</v>
      </c>
      <c r="G9" s="212">
        <v>8.8389068623700275</v>
      </c>
      <c r="H9" s="212">
        <v>10.962551050461082</v>
      </c>
      <c r="I9" s="212">
        <v>12.112927571031278</v>
      </c>
      <c r="J9" s="377">
        <v>9.4489971029235207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17.070099435902286</v>
      </c>
      <c r="F10" s="212">
        <v>12.744953394024996</v>
      </c>
      <c r="G10" s="212">
        <v>11.603478331274305</v>
      </c>
      <c r="H10" s="212">
        <v>11.180930823470854</v>
      </c>
      <c r="I10" s="212">
        <v>10.293072975203868</v>
      </c>
      <c r="J10" s="377">
        <v>11.414375017860081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14.898208012323996</v>
      </c>
      <c r="F11" s="444">
        <v>15.93181860052217</v>
      </c>
      <c r="G11" s="444">
        <v>16.376834171499613</v>
      </c>
      <c r="H11" s="444">
        <v>17.289340670715067</v>
      </c>
      <c r="I11" s="444">
        <v>14.488898098183858</v>
      </c>
      <c r="J11" s="446">
        <v>17.661247154613609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1.6308284764322536</v>
      </c>
      <c r="F12" s="212">
        <v>1.6475523986169336</v>
      </c>
      <c r="G12" s="212">
        <v>1.559578135987773</v>
      </c>
      <c r="H12" s="212">
        <v>1.375189792645761</v>
      </c>
      <c r="I12" s="212">
        <v>1.8757080917667701</v>
      </c>
      <c r="J12" s="377">
        <v>1.4077761959005306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2.7923330342787547</v>
      </c>
      <c r="F13" s="212">
        <v>4.10009459562297</v>
      </c>
      <c r="G13" s="212">
        <v>4.1120513616256664</v>
      </c>
      <c r="H13" s="212">
        <v>2.5744170619875346</v>
      </c>
      <c r="I13" s="212">
        <v>4.5852859622472586</v>
      </c>
      <c r="J13" s="377">
        <v>3.9930299090459362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5.8969708200905639</v>
      </c>
      <c r="F14" s="212">
        <v>6.1673459854802024</v>
      </c>
      <c r="G14" s="212">
        <v>6.8193598175111791</v>
      </c>
      <c r="H14" s="212">
        <v>6.4058833076604911</v>
      </c>
      <c r="I14" s="212">
        <v>6.8697113657141058</v>
      </c>
      <c r="J14" s="377">
        <v>6.5009916115858424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2.2012271192564814</v>
      </c>
      <c r="F15" s="444">
        <v>2.9775482499275561</v>
      </c>
      <c r="G15" s="444">
        <v>2.5797655830114454</v>
      </c>
      <c r="H15" s="444">
        <v>3.1114488280518322</v>
      </c>
      <c r="I15" s="444">
        <v>2.5823619811509171</v>
      </c>
      <c r="J15" s="446">
        <v>1.9982952961714733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13.059477424081168</v>
      </c>
      <c r="F16" s="444">
        <v>14.326996990338259</v>
      </c>
      <c r="G16" s="444">
        <v>14.077377520791234</v>
      </c>
      <c r="H16" s="444">
        <v>13.877432292909841</v>
      </c>
      <c r="I16" s="444">
        <v>14.460825988169532</v>
      </c>
      <c r="J16" s="446">
        <v>15.097133444200262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1.8750199048233367</v>
      </c>
      <c r="F17" s="212">
        <v>2.2152439878441812</v>
      </c>
      <c r="G17" s="212">
        <v>2.4940714105942665</v>
      </c>
      <c r="H17" s="212">
        <v>2.0143019074239836</v>
      </c>
      <c r="I17" s="212">
        <v>2.0853129562700441</v>
      </c>
      <c r="J17" s="377">
        <v>2.1406330982924127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51183.329489823678</v>
      </c>
      <c r="F19" s="379">
        <v>50556.96564496075</v>
      </c>
      <c r="G19" s="379">
        <v>50972.269652013885</v>
      </c>
      <c r="H19" s="379">
        <v>53262.498464695607</v>
      </c>
      <c r="I19" s="379">
        <v>50064.891323878335</v>
      </c>
      <c r="J19" s="380">
        <v>54831.406084228707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372.62179302434242</v>
      </c>
      <c r="F20" s="379">
        <v>376.86822916197497</v>
      </c>
      <c r="G20" s="379">
        <v>399.54671527803669</v>
      </c>
      <c r="H20" s="379">
        <v>433.03613970228946</v>
      </c>
      <c r="I20" s="379">
        <v>404.49940473360539</v>
      </c>
      <c r="J20" s="380">
        <v>447.8141030468168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862.8371890974629</v>
      </c>
      <c r="F21" s="379">
        <v>837.05248523084481</v>
      </c>
      <c r="G21" s="379">
        <v>835.92890496080292</v>
      </c>
      <c r="H21" s="379">
        <v>855.73243894308678</v>
      </c>
      <c r="I21" s="379">
        <v>794.49795402452355</v>
      </c>
      <c r="J21" s="380">
        <v>855.30140816514574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3.4759969472212791</v>
      </c>
      <c r="F23" s="382">
        <v>3.2418650550578292</v>
      </c>
      <c r="G23" s="382">
        <v>3.1142722677980994</v>
      </c>
      <c r="H23" s="382">
        <v>3.1480814760221647</v>
      </c>
      <c r="I23" s="382">
        <v>3.0389671990206759</v>
      </c>
      <c r="J23" s="383">
        <v>2.9540043500761235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51227.189071903034</v>
      </c>
      <c r="F25" s="379">
        <v>50151.969009670807</v>
      </c>
      <c r="G25" s="379">
        <v>50549.536588742136</v>
      </c>
      <c r="H25" s="379">
        <v>52600.325875074108</v>
      </c>
      <c r="I25" s="379">
        <v>49850.676924243424</v>
      </c>
      <c r="J25" s="380">
        <v>53004.059667452806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7.8178556067029206</v>
      </c>
      <c r="F27" s="212">
        <v>-2.0150320239677484</v>
      </c>
      <c r="G27" s="212">
        <v>-1.4694426621218781E-2</v>
      </c>
      <c r="H27" s="212">
        <v>3.194003787107988</v>
      </c>
      <c r="I27" s="212">
        <v>-6.4056731073433752</v>
      </c>
      <c r="J27" s="377">
        <v>5.8707175145162864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394820.37913422618</v>
      </c>
      <c r="F29" s="379">
        <v>395254.20721570437</v>
      </c>
      <c r="G29" s="379">
        <v>404528.98044517543</v>
      </c>
      <c r="H29" s="379">
        <v>429699.14777936484</v>
      </c>
      <c r="I29" s="379">
        <v>411413.35626492178</v>
      </c>
      <c r="J29" s="380">
        <v>460845.57139207184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2874.3475475700798</v>
      </c>
      <c r="F30" s="379">
        <v>2946.3546959735359</v>
      </c>
      <c r="G30" s="379">
        <v>3170.9050131586037</v>
      </c>
      <c r="H30" s="379">
        <v>3493.5511016456999</v>
      </c>
      <c r="I30" s="379">
        <v>3324.0151592867564</v>
      </c>
      <c r="J30" s="380">
        <v>3763.7762905262803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6655.7941721689249</v>
      </c>
      <c r="F31" s="379">
        <v>6544.0738427866845</v>
      </c>
      <c r="G31" s="379">
        <v>6634.1457807752367</v>
      </c>
      <c r="H31" s="379">
        <v>6903.6847752219528</v>
      </c>
      <c r="I31" s="379">
        <v>6528.868058382147</v>
      </c>
      <c r="J31" s="380">
        <v>7188.6149618855752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77.117785014309717</v>
      </c>
      <c r="F33" s="382">
        <v>73.24343177271642</v>
      </c>
      <c r="G33" s="382">
        <v>70.844380225088472</v>
      </c>
      <c r="H33" s="382">
        <v>72.488974176737784</v>
      </c>
      <c r="I33" s="382">
        <v>70.869669050650216</v>
      </c>
      <c r="J33" s="383">
        <v>69.807308749042988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22.951191536409624</v>
      </c>
      <c r="F34" s="384">
        <v>21.91129126550468</v>
      </c>
      <c r="G34" s="384">
        <v>21.40709106782143</v>
      </c>
      <c r="H34" s="384">
        <v>22.007839366669568</v>
      </c>
      <c r="I34" s="384">
        <v>21.741152375564926</v>
      </c>
      <c r="J34" s="385">
        <v>22.15289664679684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V36"/>
  <sheetViews>
    <sheetView showGridLines="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186" t="s">
        <v>1000</v>
      </c>
      <c r="D1" s="186"/>
    </row>
    <row r="2" spans="1:22" ht="15.75">
      <c r="B2" s="186" t="s">
        <v>1001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70109.672757659268</v>
      </c>
      <c r="F6" s="375">
        <v>70142.795846738562</v>
      </c>
      <c r="G6" s="375">
        <v>73136.11296225524</v>
      </c>
      <c r="H6" s="375">
        <v>75193.029422531283</v>
      </c>
      <c r="I6" s="375">
        <v>71847.639149097042</v>
      </c>
      <c r="J6" s="376">
        <v>79242.673616607892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31.554281193198779</v>
      </c>
      <c r="F8" s="212">
        <v>31.597119105834871</v>
      </c>
      <c r="G8" s="212">
        <v>31.00478359361427</v>
      </c>
      <c r="H8" s="212">
        <v>29.950732867319807</v>
      </c>
      <c r="I8" s="212">
        <v>30.313196005537801</v>
      </c>
      <c r="J8" s="377">
        <v>29.896508457633953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16.596958783763483</v>
      </c>
      <c r="F9" s="212">
        <v>14.685492955324358</v>
      </c>
      <c r="G9" s="212">
        <v>16.675765072088204</v>
      </c>
      <c r="H9" s="212">
        <v>15.065652259070223</v>
      </c>
      <c r="I9" s="212">
        <v>12.295481164705926</v>
      </c>
      <c r="J9" s="377">
        <v>16.180962442405217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8.6864940229546246</v>
      </c>
      <c r="F10" s="212">
        <v>9.4605868871738021</v>
      </c>
      <c r="G10" s="212">
        <v>7.3535299275074575</v>
      </c>
      <c r="H10" s="212">
        <v>7.2710133359544837</v>
      </c>
      <c r="I10" s="212">
        <v>9.872782511938059</v>
      </c>
      <c r="J10" s="377">
        <v>9.1832750895896176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14.548482688459167</v>
      </c>
      <c r="F11" s="444">
        <v>13.680543466081463</v>
      </c>
      <c r="G11" s="444">
        <v>14.237538285735782</v>
      </c>
      <c r="H11" s="444">
        <v>15.797046506197221</v>
      </c>
      <c r="I11" s="444">
        <v>14.747439906156051</v>
      </c>
      <c r="J11" s="446">
        <v>13.270121358765149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1.7314795026612591</v>
      </c>
      <c r="F12" s="212">
        <v>1.8074094786746833</v>
      </c>
      <c r="G12" s="212">
        <v>1.592743411325845</v>
      </c>
      <c r="H12" s="212">
        <v>1.699852554425205</v>
      </c>
      <c r="I12" s="212">
        <v>1.882130001104414</v>
      </c>
      <c r="J12" s="377">
        <v>1.617922126920265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2.0953644637868414</v>
      </c>
      <c r="F13" s="212">
        <v>2.57055932861542</v>
      </c>
      <c r="G13" s="212">
        <v>2.2787646321163613</v>
      </c>
      <c r="H13" s="212">
        <v>2.6188765046585383</v>
      </c>
      <c r="I13" s="212">
        <v>2.1293074914092474</v>
      </c>
      <c r="J13" s="377">
        <v>2.0596205974081965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6.2649138631321089</v>
      </c>
      <c r="F14" s="212">
        <v>6.3369538987957679</v>
      </c>
      <c r="G14" s="212">
        <v>6.12229249123203</v>
      </c>
      <c r="H14" s="212">
        <v>6.4100388564723847</v>
      </c>
      <c r="I14" s="212">
        <v>7.1415679993586032</v>
      </c>
      <c r="J14" s="377">
        <v>6.9447417549082919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3.3945170185569049</v>
      </c>
      <c r="F15" s="444">
        <v>3.4494528182454687</v>
      </c>
      <c r="G15" s="444">
        <v>3.5609904088454964</v>
      </c>
      <c r="H15" s="444">
        <v>3.5708405882457703</v>
      </c>
      <c r="I15" s="444">
        <v>3.5122407933198643</v>
      </c>
      <c r="J15" s="446">
        <v>3.2427619337613769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13.134370028496608</v>
      </c>
      <c r="F16" s="444">
        <v>14.521492552540002</v>
      </c>
      <c r="G16" s="444">
        <v>14.833636692499672</v>
      </c>
      <c r="H16" s="444">
        <v>15.457929562660999</v>
      </c>
      <c r="I16" s="444">
        <v>15.764450386512676</v>
      </c>
      <c r="J16" s="446">
        <v>15.338624386281802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1.9931384349902086</v>
      </c>
      <c r="F17" s="212">
        <v>1.8903895087141667</v>
      </c>
      <c r="G17" s="212">
        <v>2.3399554850348809</v>
      </c>
      <c r="H17" s="212">
        <v>2.1580169649953742</v>
      </c>
      <c r="I17" s="212">
        <v>2.3414037399573697</v>
      </c>
      <c r="J17" s="377">
        <v>2.2654618523261458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79952.581816807215</v>
      </c>
      <c r="F19" s="379">
        <v>79997.448566280582</v>
      </c>
      <c r="G19" s="379">
        <v>83618.109995235573</v>
      </c>
      <c r="H19" s="379">
        <v>86017.184006106021</v>
      </c>
      <c r="I19" s="379">
        <v>81936.02928623074</v>
      </c>
      <c r="J19" s="380">
        <v>91116.68904660728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582.0659712930053</v>
      </c>
      <c r="F20" s="379">
        <v>596.32725963757241</v>
      </c>
      <c r="G20" s="379">
        <v>655.44150602746322</v>
      </c>
      <c r="H20" s="379">
        <v>699.3391294769134</v>
      </c>
      <c r="I20" s="379">
        <v>662.00233728876742</v>
      </c>
      <c r="J20" s="380">
        <v>744.15998589061394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1347.8228486408791</v>
      </c>
      <c r="F21" s="379">
        <v>1324.4873832970288</v>
      </c>
      <c r="G21" s="379">
        <v>1371.3102359460577</v>
      </c>
      <c r="H21" s="379">
        <v>1381.9797565326633</v>
      </c>
      <c r="I21" s="379">
        <v>1300.2726243361567</v>
      </c>
      <c r="J21" s="380">
        <v>1421.3064740523726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5.4297939014095746</v>
      </c>
      <c r="F23" s="382">
        <v>5.1785382998211418</v>
      </c>
      <c r="G23" s="382">
        <v>5.1088476699519418</v>
      </c>
      <c r="H23" s="382">
        <v>5.0840480900215672</v>
      </c>
      <c r="I23" s="382">
        <v>4.9735632862562964</v>
      </c>
      <c r="J23" s="383">
        <v>4.908849052580293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79754.70383340781</v>
      </c>
      <c r="F25" s="379">
        <v>79190.53867329059</v>
      </c>
      <c r="G25" s="379">
        <v>82769.379428853688</v>
      </c>
      <c r="H25" s="379">
        <v>85551.150466336243</v>
      </c>
      <c r="I25" s="379">
        <v>81403.94033224546</v>
      </c>
      <c r="J25" s="380">
        <v>88518.113954368295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3.0905902219524819</v>
      </c>
      <c r="F27" s="212">
        <v>-0.95311886895994746</v>
      </c>
      <c r="G27" s="212">
        <v>3.4650240879575875</v>
      </c>
      <c r="H27" s="212">
        <v>2.3117485807928659</v>
      </c>
      <c r="I27" s="212">
        <v>-5.3631651944489107</v>
      </c>
      <c r="J27" s="377">
        <v>8.0331994672869342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382460.40056258475</v>
      </c>
      <c r="F29" s="379">
        <v>387477.53075110354</v>
      </c>
      <c r="G29" s="379">
        <v>410005.24651490391</v>
      </c>
      <c r="H29" s="379">
        <v>426986.00165848946</v>
      </c>
      <c r="I29" s="379">
        <v>412582.66548282537</v>
      </c>
      <c r="J29" s="380">
        <v>467044.72272880119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2784.3651759069944</v>
      </c>
      <c r="F30" s="379">
        <v>2888.3847950787449</v>
      </c>
      <c r="G30" s="379">
        <v>3213.8307870173339</v>
      </c>
      <c r="H30" s="379">
        <v>3471.4926110285005</v>
      </c>
      <c r="I30" s="379">
        <v>3333.462595805328</v>
      </c>
      <c r="J30" s="380">
        <v>3814.405438924271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6447.4324013665719</v>
      </c>
      <c r="F31" s="379">
        <v>6415.318363131445</v>
      </c>
      <c r="G31" s="379">
        <v>6723.9547912468988</v>
      </c>
      <c r="H31" s="379">
        <v>6860.0944966178713</v>
      </c>
      <c r="I31" s="379">
        <v>6547.4242512885985</v>
      </c>
      <c r="J31" s="380">
        <v>7285.313975213604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74.703588025898256</v>
      </c>
      <c r="F33" s="382">
        <v>71.802357998787841</v>
      </c>
      <c r="G33" s="382">
        <v>71.803428141088574</v>
      </c>
      <c r="H33" s="382">
        <v>72.031274457968891</v>
      </c>
      <c r="I33" s="382">
        <v>71.071093131878499</v>
      </c>
      <c r="J33" s="383">
        <v>70.746334961311703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22.232697125848262</v>
      </c>
      <c r="F34" s="384">
        <v>21.480183841515966</v>
      </c>
      <c r="G34" s="384">
        <v>21.696887181655566</v>
      </c>
      <c r="H34" s="384">
        <v>21.86888055254321</v>
      </c>
      <c r="I34" s="384">
        <v>21.802944559735593</v>
      </c>
      <c r="J34" s="385">
        <v>22.450890524541155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Q11" sqref="Q11"/>
    </sheetView>
  </sheetViews>
  <sheetFormatPr defaultRowHeight="12.75"/>
  <cols>
    <col min="1" max="1" width="17" bestFit="1" customWidth="1"/>
    <col min="3" max="3" width="6.42578125" customWidth="1"/>
    <col min="4" max="4" width="6.28515625" customWidth="1"/>
    <col min="5" max="5" width="11.42578125" customWidth="1"/>
    <col min="6" max="6" width="13.42578125" customWidth="1"/>
    <col min="7" max="7" width="12.28515625" customWidth="1"/>
    <col min="8" max="8" width="13.140625" bestFit="1" customWidth="1"/>
    <col min="9" max="9" width="12.140625" customWidth="1"/>
    <col min="10" max="10" width="12.5703125" bestFit="1" customWidth="1"/>
    <col min="11" max="11" width="8.5703125" customWidth="1"/>
    <col min="12" max="12" width="11" bestFit="1" customWidth="1"/>
    <col min="13" max="13" width="11.28515625" customWidth="1"/>
    <col min="14" max="14" width="13" customWidth="1"/>
  </cols>
  <sheetData>
    <row r="1" spans="1:14" ht="15.75">
      <c r="B1" s="224" t="s">
        <v>1023</v>
      </c>
      <c r="C1" s="224"/>
    </row>
    <row r="2" spans="1:14" ht="15.75">
      <c r="B2" s="224" t="s">
        <v>1024</v>
      </c>
    </row>
    <row r="3" spans="1:14">
      <c r="A3" s="185" t="s">
        <v>930</v>
      </c>
    </row>
    <row r="4" spans="1:14" ht="25.5" customHeight="1">
      <c r="B4" s="473" t="s">
        <v>912</v>
      </c>
      <c r="C4" s="474"/>
      <c r="D4" s="474"/>
      <c r="E4" s="475"/>
      <c r="F4" s="315" t="s">
        <v>913</v>
      </c>
      <c r="G4" s="317" t="s">
        <v>913</v>
      </c>
      <c r="H4" s="315" t="s">
        <v>913</v>
      </c>
      <c r="I4" s="315" t="s">
        <v>914</v>
      </c>
      <c r="J4" s="315" t="s">
        <v>915</v>
      </c>
      <c r="K4" s="317" t="s">
        <v>884</v>
      </c>
      <c r="L4" s="315" t="s">
        <v>884</v>
      </c>
      <c r="M4" s="317" t="s">
        <v>884</v>
      </c>
      <c r="N4" s="315" t="s">
        <v>921</v>
      </c>
    </row>
    <row r="5" spans="1:14" ht="25.5">
      <c r="B5" s="476"/>
      <c r="C5" s="477"/>
      <c r="D5" s="477"/>
      <c r="E5" s="478"/>
      <c r="F5" s="316" t="s">
        <v>933</v>
      </c>
      <c r="G5" s="318" t="s">
        <v>934</v>
      </c>
      <c r="H5" s="316" t="s">
        <v>935</v>
      </c>
      <c r="I5" s="318" t="s">
        <v>895</v>
      </c>
      <c r="J5" s="316" t="s">
        <v>895</v>
      </c>
      <c r="K5" s="318" t="s">
        <v>932</v>
      </c>
      <c r="L5" s="316" t="s">
        <v>916</v>
      </c>
      <c r="M5" s="318" t="s">
        <v>917</v>
      </c>
      <c r="N5" s="316" t="s">
        <v>920</v>
      </c>
    </row>
    <row r="6" spans="1:14" ht="25.5">
      <c r="B6" s="473" t="s">
        <v>893</v>
      </c>
      <c r="C6" s="474"/>
      <c r="D6" s="474"/>
      <c r="E6" s="475"/>
      <c r="F6" s="318" t="s">
        <v>894</v>
      </c>
      <c r="G6" s="315" t="s">
        <v>894</v>
      </c>
      <c r="H6" s="318" t="s">
        <v>894</v>
      </c>
      <c r="I6" s="315" t="s">
        <v>923</v>
      </c>
      <c r="J6" s="318" t="s">
        <v>924</v>
      </c>
      <c r="K6" s="315" t="s">
        <v>831</v>
      </c>
      <c r="L6" s="315" t="s">
        <v>918</v>
      </c>
      <c r="M6" s="315" t="s">
        <v>919</v>
      </c>
      <c r="N6" s="315" t="s">
        <v>922</v>
      </c>
    </row>
    <row r="7" spans="1:14" ht="25.5">
      <c r="B7" s="476"/>
      <c r="C7" s="477"/>
      <c r="D7" s="477"/>
      <c r="E7" s="478"/>
      <c r="F7" s="318" t="s">
        <v>936</v>
      </c>
      <c r="G7" s="392" t="s">
        <v>937</v>
      </c>
      <c r="H7" s="318" t="s">
        <v>957</v>
      </c>
      <c r="I7" s="392" t="s">
        <v>895</v>
      </c>
      <c r="J7" s="318" t="s">
        <v>895</v>
      </c>
      <c r="K7" s="392" t="s">
        <v>931</v>
      </c>
      <c r="L7" s="392" t="s">
        <v>916</v>
      </c>
      <c r="M7" s="392" t="s">
        <v>917</v>
      </c>
      <c r="N7" s="392" t="s">
        <v>920</v>
      </c>
    </row>
    <row r="8" spans="1:14" ht="15" customHeight="1">
      <c r="B8" s="479" t="s">
        <v>780</v>
      </c>
      <c r="C8" s="481" t="s">
        <v>904</v>
      </c>
      <c r="D8" s="481"/>
      <c r="E8" s="481"/>
      <c r="F8" s="483">
        <v>1856172.150958942</v>
      </c>
      <c r="G8" s="483">
        <v>15159.561394527964</v>
      </c>
      <c r="H8" s="483">
        <v>17927.723472606354</v>
      </c>
      <c r="I8" s="487">
        <v>100</v>
      </c>
      <c r="J8" s="487">
        <v>8.9100125853401977</v>
      </c>
      <c r="K8" s="483">
        <v>660.16808218292704</v>
      </c>
      <c r="L8" s="483">
        <v>5391.6650820289333</v>
      </c>
      <c r="M8" s="483">
        <v>6376.1924327449824</v>
      </c>
      <c r="N8" s="485">
        <v>100</v>
      </c>
    </row>
    <row r="9" spans="1:14">
      <c r="B9" s="480"/>
      <c r="C9" s="482"/>
      <c r="D9" s="482"/>
      <c r="E9" s="482"/>
      <c r="F9" s="484"/>
      <c r="G9" s="484"/>
      <c r="H9" s="484"/>
      <c r="I9" s="488"/>
      <c r="J9" s="488"/>
      <c r="K9" s="484"/>
      <c r="L9" s="484"/>
      <c r="M9" s="484"/>
      <c r="N9" s="486"/>
    </row>
    <row r="10" spans="1:14" ht="13.5">
      <c r="B10" s="407"/>
      <c r="C10" s="408"/>
      <c r="D10" s="408"/>
      <c r="E10" s="408"/>
      <c r="F10" s="414"/>
      <c r="G10" s="414"/>
      <c r="H10" s="414"/>
      <c r="I10" s="435"/>
      <c r="J10" s="415"/>
      <c r="K10" s="414"/>
      <c r="L10" s="414"/>
      <c r="M10" s="414"/>
      <c r="N10" s="439"/>
    </row>
    <row r="11" spans="1:14" ht="13.5">
      <c r="B11" s="327" t="s">
        <v>781</v>
      </c>
      <c r="C11" s="328"/>
      <c r="D11" s="328" t="s">
        <v>910</v>
      </c>
      <c r="E11" s="328"/>
      <c r="F11" s="417">
        <v>415188.02252258564</v>
      </c>
      <c r="G11" s="417">
        <v>3390.8860848128406</v>
      </c>
      <c r="H11" s="417">
        <v>4010.0677370241506</v>
      </c>
      <c r="I11" s="436">
        <v>22.367969603901759</v>
      </c>
      <c r="J11" s="418">
        <v>1.8981086345705871</v>
      </c>
      <c r="K11" s="417">
        <v>524.91592192609448</v>
      </c>
      <c r="L11" s="417">
        <v>4287.0458654887416</v>
      </c>
      <c r="M11" s="417">
        <v>5069.8678405435294</v>
      </c>
      <c r="N11" s="440">
        <v>79.512466005686804</v>
      </c>
    </row>
    <row r="12" spans="1:14" ht="15">
      <c r="B12" s="319" t="s">
        <v>782</v>
      </c>
      <c r="C12" s="237"/>
      <c r="D12" s="237"/>
      <c r="E12" s="238" t="s">
        <v>768</v>
      </c>
      <c r="F12" s="402">
        <v>53504.038325573252</v>
      </c>
      <c r="G12" s="402">
        <v>436.97334508152858</v>
      </c>
      <c r="H12" s="402">
        <v>516.76543216805703</v>
      </c>
      <c r="I12" s="437">
        <v>2.8824933235816412</v>
      </c>
      <c r="J12" s="403">
        <v>0.18182347343733327</v>
      </c>
      <c r="K12" s="402">
        <v>479.28084925357194</v>
      </c>
      <c r="L12" s="402">
        <v>3914.3392253393108</v>
      </c>
      <c r="M12" s="402">
        <v>4629.1043245611281</v>
      </c>
      <c r="N12" s="441">
        <v>72.599821498302489</v>
      </c>
    </row>
    <row r="13" spans="1:14" ht="15">
      <c r="B13" s="319" t="s">
        <v>783</v>
      </c>
      <c r="C13" s="237"/>
      <c r="D13" s="237"/>
      <c r="E13" s="238" t="s">
        <v>769</v>
      </c>
      <c r="F13" s="402">
        <v>186708.56452105631</v>
      </c>
      <c r="G13" s="402">
        <v>1524.8693098206852</v>
      </c>
      <c r="H13" s="402">
        <v>1803.3130779230294</v>
      </c>
      <c r="I13" s="437">
        <v>10.058795700851253</v>
      </c>
      <c r="J13" s="403">
        <v>1.0664088753862808</v>
      </c>
      <c r="K13" s="402">
        <v>640.12097121492718</v>
      </c>
      <c r="L13" s="402">
        <v>5227.9381295771873</v>
      </c>
      <c r="M13" s="402">
        <v>6182.5686561608536</v>
      </c>
      <c r="N13" s="441">
        <v>96.963332292328985</v>
      </c>
    </row>
    <row r="14" spans="1:14" ht="15">
      <c r="B14" s="319" t="s">
        <v>784</v>
      </c>
      <c r="C14" s="237"/>
      <c r="D14" s="237"/>
      <c r="E14" s="238" t="s">
        <v>770</v>
      </c>
      <c r="F14" s="402">
        <v>29027.324545120075</v>
      </c>
      <c r="G14" s="402">
        <v>237.06934097319612</v>
      </c>
      <c r="H14" s="402">
        <v>280.35861184840218</v>
      </c>
      <c r="I14" s="437">
        <v>1.5638271768124459</v>
      </c>
      <c r="J14" s="403">
        <v>7.1930846716940999E-2</v>
      </c>
      <c r="K14" s="402">
        <v>394.51092099703817</v>
      </c>
      <c r="L14" s="402">
        <v>3222.0139304302388</v>
      </c>
      <c r="M14" s="402">
        <v>3810.359235755283</v>
      </c>
      <c r="N14" s="441">
        <v>59.759163104726177</v>
      </c>
    </row>
    <row r="15" spans="1:14" ht="15">
      <c r="B15" s="319" t="s">
        <v>785</v>
      </c>
      <c r="C15" s="237"/>
      <c r="D15" s="237"/>
      <c r="E15" s="238" t="s">
        <v>771</v>
      </c>
      <c r="F15" s="402">
        <v>54831.406084228707</v>
      </c>
      <c r="G15" s="402">
        <v>447.8141030468168</v>
      </c>
      <c r="H15" s="402">
        <v>529.58573125041016</v>
      </c>
      <c r="I15" s="437">
        <v>2.9540043500761235</v>
      </c>
      <c r="J15" s="403">
        <v>0.17840917961331187</v>
      </c>
      <c r="K15" s="402">
        <v>460.84557139207186</v>
      </c>
      <c r="L15" s="402">
        <v>3763.7762905262803</v>
      </c>
      <c r="M15" s="402">
        <v>4451.0483379594061</v>
      </c>
      <c r="N15" s="441">
        <v>69.807308749042988</v>
      </c>
    </row>
    <row r="16" spans="1:14">
      <c r="B16" s="320" t="s">
        <v>786</v>
      </c>
      <c r="C16" s="321"/>
      <c r="D16" s="321"/>
      <c r="E16" s="238" t="s">
        <v>772</v>
      </c>
      <c r="F16" s="402">
        <v>91116.68904660728</v>
      </c>
      <c r="G16" s="402">
        <v>744.15998589061394</v>
      </c>
      <c r="H16" s="402">
        <v>880.044883834252</v>
      </c>
      <c r="I16" s="438">
        <v>4.908849052580293</v>
      </c>
      <c r="J16" s="403">
        <v>0.39953625941671944</v>
      </c>
      <c r="K16" s="402">
        <v>467.04472272880122</v>
      </c>
      <c r="L16" s="404">
        <v>3814.405438924271</v>
      </c>
      <c r="M16" s="404">
        <v>4510.9224562475756</v>
      </c>
      <c r="N16" s="442">
        <v>70.746334961311703</v>
      </c>
    </row>
    <row r="17" spans="2:14" ht="13.5">
      <c r="B17" s="407"/>
      <c r="C17" s="408"/>
      <c r="D17" s="408"/>
      <c r="E17" s="408"/>
      <c r="F17" s="414"/>
      <c r="G17" s="414"/>
      <c r="H17" s="414"/>
      <c r="I17" s="435"/>
      <c r="J17" s="415"/>
      <c r="K17" s="464"/>
      <c r="L17" s="414" t="s">
        <v>1032</v>
      </c>
      <c r="M17" s="414"/>
      <c r="N17" s="439"/>
    </row>
    <row r="18" spans="2:14" ht="13.5">
      <c r="B18" s="327" t="s">
        <v>787</v>
      </c>
      <c r="C18" s="328"/>
      <c r="D18" s="328" t="s">
        <v>906</v>
      </c>
      <c r="E18" s="328"/>
      <c r="F18" s="417">
        <v>936419.47276015906</v>
      </c>
      <c r="G18" s="417">
        <v>7647.8404662009943</v>
      </c>
      <c r="H18" s="417">
        <v>9044.3493365283848</v>
      </c>
      <c r="I18" s="436">
        <v>50.448956055955406</v>
      </c>
      <c r="J18" s="418">
        <v>5.396904935672648</v>
      </c>
      <c r="K18" s="417">
        <v>794.56633885136387</v>
      </c>
      <c r="L18" s="417">
        <v>6489.3103743743213</v>
      </c>
      <c r="M18" s="417">
        <v>7674.2696501557321</v>
      </c>
      <c r="N18" s="440">
        <v>120.35818760338009</v>
      </c>
    </row>
    <row r="19" spans="2:14" ht="15">
      <c r="B19" s="319" t="s">
        <v>788</v>
      </c>
      <c r="C19" s="237"/>
      <c r="D19" s="237"/>
      <c r="E19" s="238" t="s">
        <v>773</v>
      </c>
      <c r="F19" s="402">
        <v>124976.00506548039</v>
      </c>
      <c r="G19" s="402">
        <v>1020.6927308192845</v>
      </c>
      <c r="H19" s="402">
        <v>1207.0729853195301</v>
      </c>
      <c r="I19" s="437">
        <v>6.7329964519139471</v>
      </c>
      <c r="J19" s="405">
        <v>0.46250604661814182</v>
      </c>
      <c r="K19" s="402">
        <v>475.77463392764702</v>
      </c>
      <c r="L19" s="402">
        <v>3885.7035804890552</v>
      </c>
      <c r="M19" s="402">
        <v>4595.2397615322507</v>
      </c>
      <c r="N19" s="441">
        <v>72.068712009589973</v>
      </c>
    </row>
    <row r="20" spans="2:14">
      <c r="B20" s="319" t="s">
        <v>789</v>
      </c>
      <c r="C20" s="238"/>
      <c r="D20" s="238"/>
      <c r="E20" s="238" t="s">
        <v>774</v>
      </c>
      <c r="F20" s="404">
        <v>811443.46769467869</v>
      </c>
      <c r="G20" s="404">
        <v>6627.1477353817099</v>
      </c>
      <c r="H20" s="404">
        <v>7837.276351208855</v>
      </c>
      <c r="I20" s="438">
        <v>43.715959604041458</v>
      </c>
      <c r="J20" s="406">
        <v>4.9343988890545063</v>
      </c>
      <c r="K20" s="404">
        <v>886.0004014791491</v>
      </c>
      <c r="L20" s="404">
        <v>7236.0623850867614</v>
      </c>
      <c r="M20" s="404">
        <v>8557.3798670184588</v>
      </c>
      <c r="N20" s="442">
        <v>134.20830624671819</v>
      </c>
    </row>
    <row r="21" spans="2:14" ht="13.5">
      <c r="B21" s="407"/>
      <c r="C21" s="408"/>
      <c r="D21" s="408"/>
      <c r="E21" s="408"/>
      <c r="F21" s="416"/>
      <c r="G21" s="416"/>
      <c r="H21" s="416"/>
      <c r="I21" s="437"/>
      <c r="J21" s="405"/>
      <c r="K21" s="402"/>
      <c r="L21" s="416"/>
      <c r="M21" s="416"/>
      <c r="N21" s="441"/>
    </row>
    <row r="22" spans="2:14" ht="13.5">
      <c r="B22" s="327" t="s">
        <v>790</v>
      </c>
      <c r="C22" s="328"/>
      <c r="D22" s="328" t="s">
        <v>911</v>
      </c>
      <c r="E22" s="328"/>
      <c r="F22" s="417">
        <v>504564.65567619761</v>
      </c>
      <c r="G22" s="417">
        <v>4120.8348435141315</v>
      </c>
      <c r="H22" s="417">
        <v>4873.306399053823</v>
      </c>
      <c r="I22" s="436">
        <v>27.183074340142838</v>
      </c>
      <c r="J22" s="418">
        <v>1.6149990150969431</v>
      </c>
      <c r="K22" s="417">
        <v>599.12020251847309</v>
      </c>
      <c r="L22" s="417">
        <v>4893.080357922966</v>
      </c>
      <c r="M22" s="417">
        <v>5786.5652773931142</v>
      </c>
      <c r="N22" s="440">
        <v>90.752676278654405</v>
      </c>
    </row>
    <row r="23" spans="2:14" ht="15">
      <c r="B23" s="319" t="s">
        <v>791</v>
      </c>
      <c r="C23" s="237"/>
      <c r="D23" s="237"/>
      <c r="E23" s="238" t="s">
        <v>775</v>
      </c>
      <c r="F23" s="402">
        <v>62201.432765468438</v>
      </c>
      <c r="G23" s="402">
        <v>508.00591871210537</v>
      </c>
      <c r="H23" s="402">
        <v>600.76867635533279</v>
      </c>
      <c r="I23" s="437">
        <v>3.3510594765325896</v>
      </c>
      <c r="J23" s="405">
        <v>0.1063161779741733</v>
      </c>
      <c r="K23" s="402">
        <v>530.50262486540248</v>
      </c>
      <c r="L23" s="402">
        <v>4332.6730807002596</v>
      </c>
      <c r="M23" s="402">
        <v>5123.826664011367</v>
      </c>
      <c r="N23" s="441">
        <v>80.358720632362306</v>
      </c>
    </row>
    <row r="24" spans="2:14" ht="15">
      <c r="B24" s="319" t="s">
        <v>792</v>
      </c>
      <c r="C24" s="237"/>
      <c r="D24" s="237"/>
      <c r="E24" s="238" t="s">
        <v>776</v>
      </c>
      <c r="F24" s="402">
        <v>201531.85766119938</v>
      </c>
      <c r="G24" s="402">
        <v>1645.9327695385737</v>
      </c>
      <c r="H24" s="402">
        <v>1946.4829343571839</v>
      </c>
      <c r="I24" s="437">
        <v>10.857390439625078</v>
      </c>
      <c r="J24" s="405">
        <v>0.66489416338973961</v>
      </c>
      <c r="K24" s="402">
        <v>714.12524684346067</v>
      </c>
      <c r="L24" s="402">
        <v>5832.3391595510184</v>
      </c>
      <c r="M24" s="402">
        <v>6897.3343574852024</v>
      </c>
      <c r="N24" s="441">
        <v>108.17324649839439</v>
      </c>
    </row>
    <row r="25" spans="2:14" ht="15">
      <c r="B25" s="319" t="s">
        <v>793</v>
      </c>
      <c r="C25" s="237"/>
      <c r="D25" s="237"/>
      <c r="E25" s="238" t="s">
        <v>777</v>
      </c>
      <c r="F25" s="402">
        <v>38673.970488263032</v>
      </c>
      <c r="G25" s="402">
        <v>315.85455566936497</v>
      </c>
      <c r="H25" s="402">
        <v>373.53014274194607</v>
      </c>
      <c r="I25" s="437">
        <v>2.0835336026501179</v>
      </c>
      <c r="J25" s="405">
        <v>7.8192425170221347E-2</v>
      </c>
      <c r="K25" s="402">
        <v>682.62237204594521</v>
      </c>
      <c r="L25" s="402">
        <v>5575.0517283446297</v>
      </c>
      <c r="M25" s="402">
        <v>6593.0657972278887</v>
      </c>
      <c r="N25" s="441">
        <v>103.40129892205181</v>
      </c>
    </row>
    <row r="26" spans="2:14" ht="15">
      <c r="B26" s="319" t="s">
        <v>794</v>
      </c>
      <c r="C26" s="237"/>
      <c r="D26" s="237"/>
      <c r="E26" s="238" t="s">
        <v>896</v>
      </c>
      <c r="F26" s="402">
        <v>96586.000430859218</v>
      </c>
      <c r="G26" s="402">
        <v>788.8284514057998</v>
      </c>
      <c r="H26" s="402">
        <v>932.86988825627748</v>
      </c>
      <c r="I26" s="437">
        <v>5.2035044476322208</v>
      </c>
      <c r="J26" s="405">
        <v>0.23111806709396437</v>
      </c>
      <c r="K26" s="402">
        <v>483.53926162394231</v>
      </c>
      <c r="L26" s="402">
        <v>3949.1181458928236</v>
      </c>
      <c r="M26" s="402">
        <v>4670.2339360407987</v>
      </c>
      <c r="N26" s="441">
        <v>73.244871219017455</v>
      </c>
    </row>
    <row r="27" spans="2:14">
      <c r="B27" s="320" t="s">
        <v>795</v>
      </c>
      <c r="C27" s="321"/>
      <c r="D27" s="321"/>
      <c r="E27" s="321" t="s">
        <v>779</v>
      </c>
      <c r="F27" s="404">
        <v>105571.39433040757</v>
      </c>
      <c r="G27" s="404">
        <v>862.21314818828762</v>
      </c>
      <c r="H27" s="404">
        <v>1019.6547573430835</v>
      </c>
      <c r="I27" s="438">
        <v>5.6875863737028327</v>
      </c>
      <c r="J27" s="406">
        <v>0.53447818146884374</v>
      </c>
      <c r="K27" s="404">
        <v>566.62852873041652</v>
      </c>
      <c r="L27" s="404">
        <v>4627.7172969878302</v>
      </c>
      <c r="M27" s="404">
        <v>5472.7464634789658</v>
      </c>
      <c r="N27" s="442">
        <v>85.830948817881264</v>
      </c>
    </row>
    <row r="28" spans="2:14">
      <c r="B28" s="187" t="s">
        <v>1025</v>
      </c>
      <c r="J28" s="394"/>
    </row>
    <row r="29" spans="2:14">
      <c r="B29" s="187" t="s">
        <v>1026</v>
      </c>
    </row>
    <row r="30" spans="2:14">
      <c r="L30" s="119"/>
      <c r="M30" s="119"/>
    </row>
    <row r="32" spans="2:14">
      <c r="F32" s="183"/>
    </row>
  </sheetData>
  <mergeCells count="13">
    <mergeCell ref="L8:L9"/>
    <mergeCell ref="M8:M9"/>
    <mergeCell ref="N8:N9"/>
    <mergeCell ref="G8:G9"/>
    <mergeCell ref="H8:H9"/>
    <mergeCell ref="I8:I9"/>
    <mergeCell ref="J8:J9"/>
    <mergeCell ref="K8:K9"/>
    <mergeCell ref="B4:E5"/>
    <mergeCell ref="B6:E7"/>
    <mergeCell ref="B8:B9"/>
    <mergeCell ref="C8:E9"/>
    <mergeCell ref="F8:F9"/>
  </mergeCells>
  <hyperlinks>
    <hyperlink ref="A3" location="'Permbajtja Content'!Print_Area" display="Permbajtja Content"/>
  </hyperlinks>
  <pageMargins left="0.7" right="0.7" top="0.75" bottom="0.75" header="0.3" footer="0.3"/>
  <pageSetup scale="7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V36"/>
  <sheetViews>
    <sheetView showGridLines="0" workbookViewId="0">
      <selection activeCell="O8" sqref="O8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1002</v>
      </c>
      <c r="C1" s="220"/>
      <c r="D1" s="220"/>
    </row>
    <row r="2" spans="1:22" ht="15.75">
      <c r="B2" s="186" t="s">
        <v>1003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91284.436138979523</v>
      </c>
      <c r="F6" s="375">
        <v>92240.176859165673</v>
      </c>
      <c r="G6" s="375">
        <v>96542.612676037825</v>
      </c>
      <c r="H6" s="375">
        <v>97757.703588392746</v>
      </c>
      <c r="I6" s="375">
        <v>98866.459928408294</v>
      </c>
      <c r="J6" s="376">
        <v>108689.55932151653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41.127096022819359</v>
      </c>
      <c r="F8" s="212">
        <v>38.923165275510982</v>
      </c>
      <c r="G8" s="212">
        <v>38.976617007380796</v>
      </c>
      <c r="H8" s="212">
        <v>39.637374176872214</v>
      </c>
      <c r="I8" s="212">
        <v>39.713553372290306</v>
      </c>
      <c r="J8" s="377">
        <v>38.983494678525879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14.437571012425382</v>
      </c>
      <c r="F9" s="212">
        <v>15.885509308700541</v>
      </c>
      <c r="G9" s="212">
        <v>16.158395152120427</v>
      </c>
      <c r="H9" s="212">
        <v>14.598143507909905</v>
      </c>
      <c r="I9" s="212">
        <v>15.743422340595497</v>
      </c>
      <c r="J9" s="377">
        <v>15.268823229478363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6.8304230172064777</v>
      </c>
      <c r="F10" s="212">
        <v>6.3994482123554413</v>
      </c>
      <c r="G10" s="212">
        <v>5.3768481042036615</v>
      </c>
      <c r="H10" s="212">
        <v>5.5729930220469406</v>
      </c>
      <c r="I10" s="212">
        <v>7.0059100139038835</v>
      </c>
      <c r="J10" s="377">
        <v>8.0959891885458859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12.789395059175144</v>
      </c>
      <c r="F11" s="444">
        <v>13.034239635464036</v>
      </c>
      <c r="G11" s="444">
        <v>13.573644802769044</v>
      </c>
      <c r="H11" s="444">
        <v>13.127638301680705</v>
      </c>
      <c r="I11" s="444">
        <v>11.692036816886887</v>
      </c>
      <c r="J11" s="446">
        <v>12.281496859368817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1.9502409265996974</v>
      </c>
      <c r="F12" s="212">
        <v>1.7894418125692004</v>
      </c>
      <c r="G12" s="212">
        <v>1.6038119886231494</v>
      </c>
      <c r="H12" s="212">
        <v>1.4086045556859206</v>
      </c>
      <c r="I12" s="212">
        <v>1.5065894521187988</v>
      </c>
      <c r="J12" s="377">
        <v>0.99714668112939886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1.9048094540625053</v>
      </c>
      <c r="F13" s="212">
        <v>2.3963217596379724</v>
      </c>
      <c r="G13" s="212">
        <v>2.1578552585388504</v>
      </c>
      <c r="H13" s="212">
        <v>2.8026170058580089</v>
      </c>
      <c r="I13" s="212">
        <v>1.7102814848547119</v>
      </c>
      <c r="J13" s="377">
        <v>2.0021529672004252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5.1382982558767418</v>
      </c>
      <c r="F14" s="212">
        <v>5.1944742426503918</v>
      </c>
      <c r="G14" s="212">
        <v>5.4787809190821566</v>
      </c>
      <c r="H14" s="212">
        <v>5.3839253886365306</v>
      </c>
      <c r="I14" s="212">
        <v>5.4281097817148778</v>
      </c>
      <c r="J14" s="377">
        <v>5.1119592697557774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1.9328993508852963</v>
      </c>
      <c r="F15" s="444">
        <v>1.630048743132537</v>
      </c>
      <c r="G15" s="444">
        <v>1.8011338722678578</v>
      </c>
      <c r="H15" s="444">
        <v>2.1990545149844434</v>
      </c>
      <c r="I15" s="444">
        <v>2.367412882749738</v>
      </c>
      <c r="J15" s="446">
        <v>2.0167717126175022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12.251444887550099</v>
      </c>
      <c r="F16" s="444">
        <v>13.209738663995878</v>
      </c>
      <c r="G16" s="444">
        <v>13.298735700553102</v>
      </c>
      <c r="H16" s="444">
        <v>13.935966868689317</v>
      </c>
      <c r="I16" s="444">
        <v>13.094349584399408</v>
      </c>
      <c r="J16" s="446">
        <v>14.020475974356314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1.6378220133993155</v>
      </c>
      <c r="F17" s="212">
        <v>1.5376123459830193</v>
      </c>
      <c r="G17" s="212">
        <v>1.5741771944609444</v>
      </c>
      <c r="H17" s="212">
        <v>1.3336826576359995</v>
      </c>
      <c r="I17" s="212">
        <v>1.7383342704858824</v>
      </c>
      <c r="J17" s="377">
        <v>1.2216894390216333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104100.13428861061</v>
      </c>
      <c r="F19" s="379">
        <v>105598.2609837333</v>
      </c>
      <c r="G19" s="379">
        <v>110379.27063663604</v>
      </c>
      <c r="H19" s="379">
        <v>111830.07842822027</v>
      </c>
      <c r="I19" s="379">
        <v>112748.66164091384</v>
      </c>
      <c r="J19" s="380">
        <v>124976.00506548039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757.86352860083434</v>
      </c>
      <c r="F20" s="379">
        <v>787.16412490017308</v>
      </c>
      <c r="G20" s="379">
        <v>865.20916801888848</v>
      </c>
      <c r="H20" s="379">
        <v>909.20378992847407</v>
      </c>
      <c r="I20" s="379">
        <v>910.95307134938867</v>
      </c>
      <c r="J20" s="380">
        <v>1020.6927308192845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1754.8969195548639</v>
      </c>
      <c r="F21" s="379">
        <v>1748.350314637597</v>
      </c>
      <c r="G21" s="379">
        <v>1810.1847036354161</v>
      </c>
      <c r="H21" s="379">
        <v>1796.6980242958175</v>
      </c>
      <c r="I21" s="379">
        <v>1789.2494844982321</v>
      </c>
      <c r="J21" s="380">
        <v>1949.4694875261537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7.0697188439935204</v>
      </c>
      <c r="F23" s="382">
        <v>6.8099550763726144</v>
      </c>
      <c r="G23" s="382">
        <v>6.7438845440910296</v>
      </c>
      <c r="H23" s="382">
        <v>6.609719943861406</v>
      </c>
      <c r="I23" s="382">
        <v>6.8439074848604884</v>
      </c>
      <c r="J23" s="383">
        <v>6.7329964519139471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104636.17442840086</v>
      </c>
      <c r="F25" s="379">
        <v>104380.88506956631</v>
      </c>
      <c r="G25" s="379">
        <v>109578.02485622339</v>
      </c>
      <c r="H25" s="379">
        <v>110809.09639855957</v>
      </c>
      <c r="I25" s="379">
        <v>112388.62023639889</v>
      </c>
      <c r="J25" s="380">
        <v>120368.1301787894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4.427564115887634</v>
      </c>
      <c r="F27" s="212">
        <v>0.2696930055607254</v>
      </c>
      <c r="G27" s="212">
        <v>3.7687778524147575</v>
      </c>
      <c r="H27" s="212">
        <v>0.38940804685918806</v>
      </c>
      <c r="I27" s="212">
        <v>0.49945579581893185</v>
      </c>
      <c r="J27" s="377">
        <v>6.7579237101211334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364354.66008872818</v>
      </c>
      <c r="F29" s="379">
        <v>375543.26992522192</v>
      </c>
      <c r="G29" s="379">
        <v>398818.02908101439</v>
      </c>
      <c r="H29" s="379">
        <v>410346.45658843656</v>
      </c>
      <c r="I29" s="379">
        <v>420452.94466331234</v>
      </c>
      <c r="J29" s="380">
        <v>475774.63392764702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2652.5528544607464</v>
      </c>
      <c r="F30" s="379">
        <v>2799.4228946476132</v>
      </c>
      <c r="G30" s="379">
        <v>3126.1396559508339</v>
      </c>
      <c r="H30" s="379">
        <v>3336.2093522396913</v>
      </c>
      <c r="I30" s="379">
        <v>3397.0505345666347</v>
      </c>
      <c r="J30" s="380">
        <v>3885.7035804890552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6101.2676717349032</v>
      </c>
      <c r="F31" s="379">
        <v>6142.2098538553428</v>
      </c>
      <c r="G31" s="379">
        <v>6217.7273377156816</v>
      </c>
      <c r="H31" s="379">
        <v>6592.7582113112794</v>
      </c>
      <c r="I31" s="379">
        <v>6672.3205716670354</v>
      </c>
      <c r="J31" s="380">
        <v>7421.4896795181703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71.167107450985824</v>
      </c>
      <c r="F33" s="382">
        <v>69.59085410433029</v>
      </c>
      <c r="G33" s="382">
        <v>69.844232326056925</v>
      </c>
      <c r="H33" s="382">
        <v>69.22423246328691</v>
      </c>
      <c r="I33" s="382">
        <v>72.426819853832967</v>
      </c>
      <c r="J33" s="383">
        <v>72.068712009589973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21.180197458948509</v>
      </c>
      <c r="F34" s="384">
        <v>20.81859679140852</v>
      </c>
      <c r="G34" s="384">
        <v>21.104875746185002</v>
      </c>
      <c r="H34" s="384">
        <v>21.016655369112748</v>
      </c>
      <c r="I34" s="384">
        <v>22.218849722500948</v>
      </c>
      <c r="J34" s="385">
        <v>22.870538303599908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V36"/>
  <sheetViews>
    <sheetView showGridLines="0" workbookViewId="0">
      <selection activeCell="G9" sqref="G9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8" width="9" bestFit="1" customWidth="1"/>
    <col min="9" max="9" width="9" customWidth="1"/>
    <col min="10" max="10" width="9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1004</v>
      </c>
      <c r="D1" s="220"/>
    </row>
    <row r="2" spans="1:22" ht="15.75">
      <c r="B2" s="186" t="s">
        <v>1005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517075.7670722655</v>
      </c>
      <c r="F6" s="375">
        <v>568662.43686897669</v>
      </c>
      <c r="G6" s="375">
        <v>609585.13250159204</v>
      </c>
      <c r="H6" s="375">
        <v>632276.70527120924</v>
      </c>
      <c r="I6" s="375">
        <v>620503.406225921</v>
      </c>
      <c r="J6" s="376">
        <v>705698.92894118663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4.2751859948717952</v>
      </c>
      <c r="F8" s="212">
        <v>4.0525313197797495</v>
      </c>
      <c r="G8" s="212">
        <v>3.882781345090895</v>
      </c>
      <c r="H8" s="212">
        <v>3.8151734881855912</v>
      </c>
      <c r="I8" s="212">
        <v>3.9330422301599914</v>
      </c>
      <c r="J8" s="377">
        <v>3.6201319159172156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11.817592543460524</v>
      </c>
      <c r="F9" s="212">
        <v>10.797648345670822</v>
      </c>
      <c r="G9" s="212">
        <v>12.001877765495795</v>
      </c>
      <c r="H9" s="212">
        <v>11.59226647336159</v>
      </c>
      <c r="I9" s="212">
        <v>11.050831466070829</v>
      </c>
      <c r="J9" s="377">
        <v>10.587301108533557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12.091050556001303</v>
      </c>
      <c r="F10" s="212">
        <v>12.971533211989803</v>
      </c>
      <c r="G10" s="212">
        <v>13.421570267087517</v>
      </c>
      <c r="H10" s="212">
        <v>12.409682378324497</v>
      </c>
      <c r="I10" s="212">
        <v>12.791854932334465</v>
      </c>
      <c r="J10" s="377">
        <v>14.243395427998024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21.637359176390088</v>
      </c>
      <c r="F11" s="444">
        <v>22.845063396158881</v>
      </c>
      <c r="G11" s="444">
        <v>22.705930041279071</v>
      </c>
      <c r="H11" s="444">
        <v>23.257680447590758</v>
      </c>
      <c r="I11" s="444">
        <v>22.943997638597356</v>
      </c>
      <c r="J11" s="446">
        <v>22.990124079015981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6.1201936896952409</v>
      </c>
      <c r="F12" s="212">
        <v>5.8346768672472891</v>
      </c>
      <c r="G12" s="212">
        <v>5.5813972774830267</v>
      </c>
      <c r="H12" s="212">
        <v>5.8485081098936966</v>
      </c>
      <c r="I12" s="212">
        <v>5.7510971730664657</v>
      </c>
      <c r="J12" s="377">
        <v>6.2573593130665834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3.8017491023075238</v>
      </c>
      <c r="F13" s="212">
        <v>2.8450763011727118</v>
      </c>
      <c r="G13" s="212">
        <v>2.5972908414231708</v>
      </c>
      <c r="H13" s="212">
        <v>2.3967947816400299</v>
      </c>
      <c r="I13" s="212">
        <v>2.34872239207946</v>
      </c>
      <c r="J13" s="377">
        <v>2.32558896425483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7.9344654936737795</v>
      </c>
      <c r="F14" s="212">
        <v>7.3198535217483016</v>
      </c>
      <c r="G14" s="212">
        <v>6.896058667138913</v>
      </c>
      <c r="H14" s="212">
        <v>7.1282086176037414</v>
      </c>
      <c r="I14" s="212">
        <v>7.7163342383020357</v>
      </c>
      <c r="J14" s="377">
        <v>7.2649841715617711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12.414437937046035</v>
      </c>
      <c r="F15" s="444">
        <v>13.247349766649569</v>
      </c>
      <c r="G15" s="444">
        <v>13.228307785599741</v>
      </c>
      <c r="H15" s="444">
        <v>13.522266068399286</v>
      </c>
      <c r="I15" s="444">
        <v>12.620983384469103</v>
      </c>
      <c r="J15" s="446">
        <v>12.076096521516334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14.959911202654386</v>
      </c>
      <c r="F16" s="444">
        <v>15.327355421685812</v>
      </c>
      <c r="G16" s="444">
        <v>14.84419876720921</v>
      </c>
      <c r="H16" s="444">
        <v>15.685452776109473</v>
      </c>
      <c r="I16" s="444">
        <v>16.864545693248456</v>
      </c>
      <c r="J16" s="446">
        <v>16.607446826918029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4.9480543038993332</v>
      </c>
      <c r="F17" s="212">
        <v>4.75891184789708</v>
      </c>
      <c r="G17" s="212">
        <v>4.840587242192659</v>
      </c>
      <c r="H17" s="212">
        <v>4.3439668588913491</v>
      </c>
      <c r="I17" s="212">
        <v>3.9785908516718456</v>
      </c>
      <c r="J17" s="377">
        <v>4.0275716712176628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589669.59830542386</v>
      </c>
      <c r="F19" s="379">
        <v>651015.27842711366</v>
      </c>
      <c r="G19" s="379">
        <v>696951.95159311616</v>
      </c>
      <c r="H19" s="379">
        <v>723293.92920816853</v>
      </c>
      <c r="I19" s="379">
        <v>707630.56193436473</v>
      </c>
      <c r="J19" s="380">
        <v>811443.46769467869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4292.8770989037839</v>
      </c>
      <c r="F20" s="379">
        <v>4852.8817346590758</v>
      </c>
      <c r="G20" s="379">
        <v>5463.0657976722996</v>
      </c>
      <c r="H20" s="379">
        <v>5880.5429711866655</v>
      </c>
      <c r="I20" s="379">
        <v>5717.302754579985</v>
      </c>
      <c r="J20" s="380">
        <v>6627.1477353817099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9940.5189886922053</v>
      </c>
      <c r="F21" s="379">
        <v>10778.612794080573</v>
      </c>
      <c r="G21" s="379">
        <v>11429.788896647842</v>
      </c>
      <c r="H21" s="379">
        <v>11620.67300549739</v>
      </c>
      <c r="I21" s="379">
        <v>11229.646540627391</v>
      </c>
      <c r="J21" s="380">
        <v>12657.503976818367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40.046041240563937</v>
      </c>
      <c r="F23" s="382">
        <v>41.983501989713517</v>
      </c>
      <c r="G23" s="382">
        <v>42.581940134354014</v>
      </c>
      <c r="H23" s="382">
        <v>42.750308113480557</v>
      </c>
      <c r="I23" s="382">
        <v>42.953575047858806</v>
      </c>
      <c r="J23" s="383">
        <v>43.715959604041458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593301.41163032223</v>
      </c>
      <c r="F25" s="379">
        <v>638783.47475700348</v>
      </c>
      <c r="G25" s="379">
        <v>684123.4035106852</v>
      </c>
      <c r="H25" s="379">
        <v>714613.49791609752</v>
      </c>
      <c r="I25" s="379">
        <v>701365.58652418922</v>
      </c>
      <c r="J25" s="380">
        <v>788921.38475364028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>
        <v>-3.0317332689333512</v>
      </c>
      <c r="J26" s="377">
        <v>11.487749002397592</v>
      </c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3.0510485517899468</v>
      </c>
      <c r="F27" s="212">
        <v>8.3290501312466745</v>
      </c>
      <c r="G27" s="212">
        <v>5.085614144657626</v>
      </c>
      <c r="H27" s="212">
        <v>2.534112471112266</v>
      </c>
      <c r="I27" s="212"/>
      <c r="J27" s="377"/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691538.79513989086</v>
      </c>
      <c r="F29" s="379">
        <v>745589.58996640192</v>
      </c>
      <c r="G29" s="379">
        <v>783474.13412058936</v>
      </c>
      <c r="H29" s="379">
        <v>803070.11096091487</v>
      </c>
      <c r="I29" s="379">
        <v>778323.33553060284</v>
      </c>
      <c r="J29" s="380">
        <v>886000.40147914912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5034.4990910009519</v>
      </c>
      <c r="F30" s="379">
        <v>5557.8697191896927</v>
      </c>
      <c r="G30" s="379">
        <v>6141.2709092662035</v>
      </c>
      <c r="H30" s="379">
        <v>6529.1413430654438</v>
      </c>
      <c r="I30" s="379">
        <v>6288.465181632082</v>
      </c>
      <c r="J30" s="380">
        <v>7236.0623850867614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11657.807260643005</v>
      </c>
      <c r="F31" s="379">
        <v>12344.443763227117</v>
      </c>
      <c r="G31" s="379">
        <v>12848.724992465812</v>
      </c>
      <c r="H31" s="379">
        <v>12902.38281162101</v>
      </c>
      <c r="I31" s="379">
        <v>12351.495854614459</v>
      </c>
      <c r="J31" s="380">
        <v>13820.498964697677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135.07392969328572</v>
      </c>
      <c r="F33" s="382">
        <v>138.16308407654566</v>
      </c>
      <c r="G33" s="382">
        <v>137.20831420552173</v>
      </c>
      <c r="H33" s="382">
        <v>135.47555036214868</v>
      </c>
      <c r="I33" s="382">
        <v>134.07322918299496</v>
      </c>
      <c r="J33" s="383">
        <v>134.20830624671817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40.199645663978586</v>
      </c>
      <c r="F34" s="384">
        <v>41.332464960623291</v>
      </c>
      <c r="G34" s="384">
        <v>41.460322867214302</v>
      </c>
      <c r="H34" s="384">
        <v>41.130726215161609</v>
      </c>
      <c r="I34" s="384">
        <v>41.130522326388473</v>
      </c>
      <c r="J34" s="385">
        <v>42.590135484430441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V36"/>
  <sheetViews>
    <sheetView showGridLines="0" workbookViewId="0">
      <selection activeCell="E1" sqref="E1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1006</v>
      </c>
      <c r="D1" s="220"/>
    </row>
    <row r="2" spans="1:22" ht="15.75">
      <c r="B2" s="186" t="s">
        <v>1007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2"/>
      <c r="K5" s="409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49951.579151012054</v>
      </c>
      <c r="F6" s="375">
        <v>51390.994856612357</v>
      </c>
      <c r="G6" s="375">
        <v>51208.081430635641</v>
      </c>
      <c r="H6" s="375">
        <v>50599.478915368323</v>
      </c>
      <c r="I6" s="375">
        <v>50714.077140851536</v>
      </c>
      <c r="J6" s="375">
        <v>54095.554685905547</v>
      </c>
      <c r="K6" s="410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48.713429614065113</v>
      </c>
      <c r="F8" s="212">
        <v>48.291322076139068</v>
      </c>
      <c r="G8" s="212">
        <v>47.681781801820598</v>
      </c>
      <c r="H8" s="212">
        <v>45.391098296485048</v>
      </c>
      <c r="I8" s="212">
        <v>50.171366453097079</v>
      </c>
      <c r="J8" s="212">
        <v>48.584099430820274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12.882156913400387</v>
      </c>
      <c r="F9" s="212">
        <v>11.138536630090512</v>
      </c>
      <c r="G9" s="212">
        <v>11.917404498669606</v>
      </c>
      <c r="H9" s="212">
        <v>11.68518130548474</v>
      </c>
      <c r="I9" s="212">
        <v>9.1487095092389019</v>
      </c>
      <c r="J9" s="212">
        <v>11.034234042380172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7.8300754671860622</v>
      </c>
      <c r="F10" s="212">
        <v>7.9614491406644863</v>
      </c>
      <c r="G10" s="212">
        <v>6.1507067121769659</v>
      </c>
      <c r="H10" s="212">
        <v>7.3734807184789712</v>
      </c>
      <c r="I10" s="212">
        <v>5.9761192857471634</v>
      </c>
      <c r="J10" s="212">
        <v>6.5555015383220008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10.199300970044137</v>
      </c>
      <c r="F11" s="444">
        <v>10.381653924009527</v>
      </c>
      <c r="G11" s="444">
        <v>11.043543828327232</v>
      </c>
      <c r="H11" s="444">
        <v>11.982026043965051</v>
      </c>
      <c r="I11" s="444">
        <v>12.455756424260777</v>
      </c>
      <c r="J11" s="444">
        <v>11.169603676663108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1.8779913720702024</v>
      </c>
      <c r="F12" s="212">
        <v>1.6562518305566081</v>
      </c>
      <c r="G12" s="212">
        <v>1.5647358738307482</v>
      </c>
      <c r="H12" s="212">
        <v>1.7117538089918907</v>
      </c>
      <c r="I12" s="212">
        <v>1.844953574875954</v>
      </c>
      <c r="J12" s="212">
        <v>1.4157652326356911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1.3790916148010792</v>
      </c>
      <c r="F13" s="212">
        <v>3.1693699854085988</v>
      </c>
      <c r="G13" s="212">
        <v>3.091835970966315</v>
      </c>
      <c r="H13" s="212">
        <v>3.2149359289755477</v>
      </c>
      <c r="I13" s="212">
        <v>2.8578620502840502</v>
      </c>
      <c r="J13" s="212">
        <v>3.0170657038661362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3.1850038109114154</v>
      </c>
      <c r="F14" s="212">
        <v>3.1806825553517508</v>
      </c>
      <c r="G14" s="212">
        <v>3.8593673827650785</v>
      </c>
      <c r="H14" s="212">
        <v>3.6104939158187568</v>
      </c>
      <c r="I14" s="212">
        <v>3.5095314111744318</v>
      </c>
      <c r="J14" s="212">
        <v>3.2711742728306894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1.4924203137766467</v>
      </c>
      <c r="F15" s="444">
        <v>1.2811308393536649</v>
      </c>
      <c r="G15" s="444">
        <v>1.1702950021187679</v>
      </c>
      <c r="H15" s="444">
        <v>1.5855831089334309</v>
      </c>
      <c r="I15" s="444">
        <v>1.6971039867855284</v>
      </c>
      <c r="J15" s="444">
        <v>1.311242643225321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11.043351447576416</v>
      </c>
      <c r="F16" s="444">
        <v>11.63171201804972</v>
      </c>
      <c r="G16" s="444">
        <v>11.700270272428547</v>
      </c>
      <c r="H16" s="444">
        <v>12.134208081531698</v>
      </c>
      <c r="I16" s="444">
        <v>11.528596479343244</v>
      </c>
      <c r="J16" s="444">
        <v>12.939753417777023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1.3971784761685333</v>
      </c>
      <c r="F17" s="212">
        <v>1.307891000376074</v>
      </c>
      <c r="G17" s="212">
        <v>1.8200586568961501</v>
      </c>
      <c r="H17" s="212">
        <v>1.3112387913348882</v>
      </c>
      <c r="I17" s="212">
        <v>0.81000082519288119</v>
      </c>
      <c r="J17" s="212">
        <v>0.70156004147958262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56964.432465043938</v>
      </c>
      <c r="F19" s="379">
        <v>58833.361685418298</v>
      </c>
      <c r="G19" s="379">
        <v>58547.314210173121</v>
      </c>
      <c r="H19" s="379">
        <v>57883.353309504157</v>
      </c>
      <c r="I19" s="379">
        <v>57835.026439963403</v>
      </c>
      <c r="J19" s="379">
        <v>62201.432765468438</v>
      </c>
      <c r="K19" s="411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414.70903075891039</v>
      </c>
      <c r="F20" s="379">
        <v>438.56320392597792</v>
      </c>
      <c r="G20" s="379">
        <v>458.92378818374965</v>
      </c>
      <c r="H20" s="379">
        <v>470.60473302404006</v>
      </c>
      <c r="I20" s="379">
        <v>467.27822929597966</v>
      </c>
      <c r="J20" s="379">
        <v>508.00591871210537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960.2937377577797</v>
      </c>
      <c r="F21" s="379">
        <v>974.08163217511435</v>
      </c>
      <c r="G21" s="379">
        <v>960.15721077808485</v>
      </c>
      <c r="H21" s="379">
        <v>929.9725797613213</v>
      </c>
      <c r="I21" s="379">
        <v>917.80505185256413</v>
      </c>
      <c r="J21" s="379">
        <v>970.26461354047092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3.8686071289686939</v>
      </c>
      <c r="F23" s="382">
        <v>3.7941207207133676</v>
      </c>
      <c r="G23" s="382">
        <v>3.577087664402244</v>
      </c>
      <c r="H23" s="382">
        <v>3.4211972321290856</v>
      </c>
      <c r="I23" s="382">
        <v>3.5106187920898284</v>
      </c>
      <c r="J23" s="382">
        <v>3.3510594765325896</v>
      </c>
      <c r="K23" s="411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57670.347129742142</v>
      </c>
      <c r="F25" s="379">
        <v>58145.03711279374</v>
      </c>
      <c r="G25" s="379">
        <v>58051.901382579083</v>
      </c>
      <c r="H25" s="379">
        <v>57059.532339576472</v>
      </c>
      <c r="I25" s="379">
        <v>58183.092321684373</v>
      </c>
      <c r="J25" s="379">
        <v>59586.512240126816</v>
      </c>
      <c r="K25" s="411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212"/>
      <c r="K26" s="411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5.447361480435589</v>
      </c>
      <c r="F27" s="212">
        <v>2.0725294655999278</v>
      </c>
      <c r="G27" s="212">
        <v>-1.3282604978747941</v>
      </c>
      <c r="H27" s="212">
        <v>-2.5411616069283838</v>
      </c>
      <c r="I27" s="212">
        <v>0.51783283974151573</v>
      </c>
      <c r="J27" s="212">
        <v>3.0284170475508745</v>
      </c>
      <c r="K27" s="411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199"/>
      <c r="F28" s="212"/>
      <c r="G28" s="212"/>
      <c r="H28" s="212"/>
      <c r="I28" s="212"/>
      <c r="J28" s="212"/>
      <c r="K28" s="411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426096.63072536961</v>
      </c>
      <c r="F29" s="379">
        <v>453649.59006097895</v>
      </c>
      <c r="G29" s="379">
        <v>463561.18583815487</v>
      </c>
      <c r="H29" s="379">
        <v>468395.29130997555</v>
      </c>
      <c r="I29" s="379">
        <v>479056.27109067072</v>
      </c>
      <c r="J29" s="379">
        <v>530502.62486540247</v>
      </c>
      <c r="K29" s="411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3102.0430309068834</v>
      </c>
      <c r="F30" s="379">
        <v>3381.6530617552603</v>
      </c>
      <c r="G30" s="379">
        <v>3633.6296263925265</v>
      </c>
      <c r="H30" s="379">
        <v>3808.1594865108682</v>
      </c>
      <c r="I30" s="379">
        <v>3870.5362453799039</v>
      </c>
      <c r="J30" s="379">
        <v>4332.6730807002596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86">
        <v>7183.0422679336352</v>
      </c>
      <c r="F31" s="386">
        <v>7510.9040255928749</v>
      </c>
      <c r="G31" s="386">
        <v>7602.2550517271311</v>
      </c>
      <c r="H31" s="386">
        <v>7525.3894686863459</v>
      </c>
      <c r="I31" s="386">
        <v>7602.3180552201584</v>
      </c>
      <c r="J31" s="386">
        <v>8275.1779406436763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83.226778809281171</v>
      </c>
      <c r="F33" s="382">
        <v>84.064513904640108</v>
      </c>
      <c r="G33" s="382">
        <v>81.18257651397596</v>
      </c>
      <c r="H33" s="382">
        <v>79.016899036784451</v>
      </c>
      <c r="I33" s="382">
        <v>82.521772499219963</v>
      </c>
      <c r="J33" s="382">
        <v>80.358720632362306</v>
      </c>
      <c r="K33" s="411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24.769302451513202</v>
      </c>
      <c r="F34" s="384">
        <v>25.148494611414129</v>
      </c>
      <c r="G34" s="384">
        <v>24.530990362727731</v>
      </c>
      <c r="H34" s="384">
        <v>23.989734176869536</v>
      </c>
      <c r="I34" s="384">
        <v>25.315744439627569</v>
      </c>
      <c r="J34" s="385">
        <v>25.501318769317955</v>
      </c>
      <c r="K34" s="412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V36"/>
  <sheetViews>
    <sheetView showGridLines="0" zoomScaleNormal="10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7" width="8.140625" bestFit="1" customWidth="1"/>
    <col min="8" max="8" width="9" bestFit="1" customWidth="1"/>
    <col min="9" max="9" width="9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1008</v>
      </c>
      <c r="D1" s="220"/>
    </row>
    <row r="2" spans="1:22" ht="15.75">
      <c r="B2" s="186" t="s">
        <v>1009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143357.27299041901</v>
      </c>
      <c r="F6" s="375">
        <v>144992.13586737236</v>
      </c>
      <c r="G6" s="375">
        <v>156008.34212363965</v>
      </c>
      <c r="H6" s="375">
        <v>164729.09865504369</v>
      </c>
      <c r="I6" s="375">
        <v>157763.13779283027</v>
      </c>
      <c r="J6" s="376">
        <v>175268.91491663284</v>
      </c>
      <c r="K6" s="233" t="s">
        <v>892</v>
      </c>
      <c r="L6" s="525" t="s">
        <v>807</v>
      </c>
      <c r="M6" s="537"/>
      <c r="R6" s="183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R7" s="183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44.669049474089775</v>
      </c>
      <c r="F8" s="212">
        <v>45.821172904117851</v>
      </c>
      <c r="G8" s="212">
        <v>43.982201904783672</v>
      </c>
      <c r="H8" s="212">
        <v>45.204685143688287</v>
      </c>
      <c r="I8" s="212">
        <v>48.424523747646248</v>
      </c>
      <c r="J8" s="377">
        <v>47.938963732477248</v>
      </c>
      <c r="K8" s="234" t="s">
        <v>810</v>
      </c>
      <c r="L8" s="210" t="s">
        <v>808</v>
      </c>
      <c r="M8" s="226" t="s">
        <v>809</v>
      </c>
      <c r="R8" s="183"/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17.071909159158519</v>
      </c>
      <c r="F9" s="212">
        <v>15.965726475915936</v>
      </c>
      <c r="G9" s="212">
        <v>17.471514514236464</v>
      </c>
      <c r="H9" s="212">
        <v>18.196338957530738</v>
      </c>
      <c r="I9" s="212">
        <v>14.822417501666532</v>
      </c>
      <c r="J9" s="377">
        <v>16.53327213725407</v>
      </c>
      <c r="K9" s="234" t="s">
        <v>810</v>
      </c>
      <c r="L9" s="210" t="s">
        <v>811</v>
      </c>
      <c r="M9" s="226" t="s">
        <v>812</v>
      </c>
      <c r="R9" s="183"/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6.7614186184296692</v>
      </c>
      <c r="F10" s="212">
        <v>6.2595137349280554</v>
      </c>
      <c r="G10" s="212">
        <v>6.9323430091895597</v>
      </c>
      <c r="H10" s="212">
        <v>6.3163843658820102</v>
      </c>
      <c r="I10" s="212">
        <v>6.3049035285010673</v>
      </c>
      <c r="J10" s="377">
        <v>5.8635716821932879</v>
      </c>
      <c r="K10" s="234" t="s">
        <v>810</v>
      </c>
      <c r="L10" s="210" t="s">
        <v>813</v>
      </c>
      <c r="M10" s="226" t="s">
        <v>801</v>
      </c>
      <c r="R10" s="183"/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13.221991116685761</v>
      </c>
      <c r="F11" s="444">
        <v>12.006786580775206</v>
      </c>
      <c r="G11" s="444">
        <v>12.951763797267956</v>
      </c>
      <c r="H11" s="444">
        <v>12.543358750743616</v>
      </c>
      <c r="I11" s="444">
        <v>12.536967373226378</v>
      </c>
      <c r="J11" s="446">
        <v>11.727944904010624</v>
      </c>
      <c r="K11" s="234" t="s">
        <v>810</v>
      </c>
      <c r="L11" s="210" t="s">
        <v>814</v>
      </c>
      <c r="M11" s="227" t="s">
        <v>815</v>
      </c>
      <c r="R11" s="183"/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1.2482973345109998</v>
      </c>
      <c r="F12" s="212">
        <v>1.9393242547957994</v>
      </c>
      <c r="G12" s="212">
        <v>1.1833451205531826</v>
      </c>
      <c r="H12" s="212">
        <v>1.2810665896547062</v>
      </c>
      <c r="I12" s="212">
        <v>1.07416461823531</v>
      </c>
      <c r="J12" s="377">
        <v>0.85983657989169604</v>
      </c>
      <c r="K12" s="234" t="s">
        <v>810</v>
      </c>
      <c r="L12" s="210" t="s">
        <v>816</v>
      </c>
      <c r="M12" s="226" t="s">
        <v>817</v>
      </c>
      <c r="R12" s="183"/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1.9742352221382911</v>
      </c>
      <c r="F13" s="212">
        <v>2.1630454489815429</v>
      </c>
      <c r="G13" s="212">
        <v>1.8160694163938607</v>
      </c>
      <c r="H13" s="212">
        <v>1.4552998175274663</v>
      </c>
      <c r="I13" s="212">
        <v>1.6332088556294662</v>
      </c>
      <c r="J13" s="377">
        <v>1.7071940294080969</v>
      </c>
      <c r="K13" s="234" t="s">
        <v>810</v>
      </c>
      <c r="L13" s="210" t="s">
        <v>818</v>
      </c>
      <c r="M13" s="226" t="s">
        <v>803</v>
      </c>
      <c r="R13" s="183"/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4.1291465068988185</v>
      </c>
      <c r="F14" s="212">
        <v>4.2242874743230967</v>
      </c>
      <c r="G14" s="212">
        <v>4.4645347504462816</v>
      </c>
      <c r="H14" s="212">
        <v>4.0724438801639593</v>
      </c>
      <c r="I14" s="212">
        <v>4.2521578728531351</v>
      </c>
      <c r="J14" s="377">
        <v>3.8962930037679735</v>
      </c>
      <c r="K14" s="234" t="s">
        <v>810</v>
      </c>
      <c r="L14" s="210" t="s">
        <v>819</v>
      </c>
      <c r="M14" s="226" t="s">
        <v>804</v>
      </c>
      <c r="R14" s="183"/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2.8214694767523705</v>
      </c>
      <c r="F15" s="444">
        <v>2.596411461024303</v>
      </c>
      <c r="G15" s="444">
        <v>2.6256924452121964</v>
      </c>
      <c r="H15" s="444">
        <v>2.523751337531265</v>
      </c>
      <c r="I15" s="444">
        <v>2.2481589485231206</v>
      </c>
      <c r="J15" s="446">
        <v>2.7290532022911309</v>
      </c>
      <c r="K15" s="234" t="s">
        <v>810</v>
      </c>
      <c r="L15" s="210" t="s">
        <v>820</v>
      </c>
      <c r="M15" s="226" t="s">
        <v>821</v>
      </c>
      <c r="R15" s="183"/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7.122611811644644</v>
      </c>
      <c r="F16" s="444">
        <v>8.0323777648675936</v>
      </c>
      <c r="G16" s="444">
        <v>7.5250632049079975</v>
      </c>
      <c r="H16" s="444">
        <v>7.5989642877563153</v>
      </c>
      <c r="I16" s="444">
        <v>7.6668623830186524</v>
      </c>
      <c r="J16" s="446">
        <v>7.8017255888795338</v>
      </c>
      <c r="K16" s="234" t="s">
        <v>810</v>
      </c>
      <c r="L16" s="210" t="s">
        <v>822</v>
      </c>
      <c r="M16" s="226" t="s">
        <v>823</v>
      </c>
      <c r="R16" s="183"/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0.97987127969116627</v>
      </c>
      <c r="F17" s="212">
        <v>0.99135390027061276</v>
      </c>
      <c r="G17" s="212">
        <v>1.0474718370088121</v>
      </c>
      <c r="H17" s="212">
        <v>0.80770686952160942</v>
      </c>
      <c r="I17" s="212">
        <v>1.0366351707000665</v>
      </c>
      <c r="J17" s="377">
        <v>0.94214513982632753</v>
      </c>
      <c r="K17" s="234" t="s">
        <v>810</v>
      </c>
      <c r="L17" s="210" t="s">
        <v>824</v>
      </c>
      <c r="M17" s="226" t="s">
        <v>825</v>
      </c>
      <c r="R17" s="183"/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R18" s="183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163483.63424002263</v>
      </c>
      <c r="F19" s="379">
        <v>165989.67960879722</v>
      </c>
      <c r="G19" s="379">
        <v>178367.73357918675</v>
      </c>
      <c r="H19" s="379">
        <v>188442.11091094889</v>
      </c>
      <c r="I19" s="379">
        <v>179915.23773879561</v>
      </c>
      <c r="J19" s="380">
        <v>201531.85766119938</v>
      </c>
      <c r="K19" s="234" t="s">
        <v>892</v>
      </c>
      <c r="L19" s="527" t="s">
        <v>826</v>
      </c>
      <c r="M19" s="534"/>
      <c r="R19" s="183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1190.1837087945735</v>
      </c>
      <c r="F20" s="379">
        <v>1237.3415970538229</v>
      </c>
      <c r="G20" s="379">
        <v>1398.1375078976171</v>
      </c>
      <c r="H20" s="379">
        <v>1532.0769137466773</v>
      </c>
      <c r="I20" s="379">
        <v>1453.6255775938887</v>
      </c>
      <c r="J20" s="380">
        <v>1645.9327695385737</v>
      </c>
      <c r="K20" s="234" t="s">
        <v>827</v>
      </c>
      <c r="L20" s="206"/>
      <c r="M20" s="225"/>
      <c r="R20" s="183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2755.970759173541</v>
      </c>
      <c r="F21" s="379">
        <v>2748.2281040152652</v>
      </c>
      <c r="G21" s="379">
        <v>2925.1737313074277</v>
      </c>
      <c r="H21" s="379">
        <v>3027.5715900991113</v>
      </c>
      <c r="I21" s="379">
        <v>2855.1402889619949</v>
      </c>
      <c r="J21" s="380">
        <v>3143.645110668444</v>
      </c>
      <c r="K21" s="234" t="s">
        <v>964</v>
      </c>
      <c r="L21" s="206"/>
      <c r="M21" s="225"/>
      <c r="R21" s="183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R22" s="183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11.102611322929718</v>
      </c>
      <c r="F23" s="382">
        <v>10.704553756349457</v>
      </c>
      <c r="G23" s="382">
        <v>10.897801686052922</v>
      </c>
      <c r="H23" s="382">
        <v>11.137876287468723</v>
      </c>
      <c r="I23" s="382">
        <v>10.920956615188585</v>
      </c>
      <c r="J23" s="383">
        <v>10.857390439625078</v>
      </c>
      <c r="K23" s="234" t="s">
        <v>810</v>
      </c>
      <c r="L23" s="529" t="s">
        <v>898</v>
      </c>
      <c r="M23" s="531"/>
      <c r="R23" s="183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R24" s="183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165837.68261458323</v>
      </c>
      <c r="F25" s="379">
        <v>165277.77707408761</v>
      </c>
      <c r="G25" s="379">
        <v>175535.61956517192</v>
      </c>
      <c r="H25" s="379">
        <v>185200.57486624265</v>
      </c>
      <c r="I25" s="379">
        <v>178805.84667620092</v>
      </c>
      <c r="J25" s="380">
        <v>190868.91109292576</v>
      </c>
      <c r="K25" s="234" t="s">
        <v>892</v>
      </c>
      <c r="L25" s="529" t="s">
        <v>829</v>
      </c>
      <c r="M25" s="531"/>
      <c r="R25" s="183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R26" s="183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-2.1244706445485662</v>
      </c>
      <c r="F27" s="212">
        <v>1.0974449169822549</v>
      </c>
      <c r="G27" s="212">
        <v>5.750923779642477</v>
      </c>
      <c r="H27" s="212">
        <v>3.8307608388276293</v>
      </c>
      <c r="I27" s="212">
        <v>-5.1136469381314384</v>
      </c>
      <c r="J27" s="377">
        <v>6.0882410471718345</v>
      </c>
      <c r="K27" s="234" t="s">
        <v>810</v>
      </c>
      <c r="L27" s="527" t="s">
        <v>830</v>
      </c>
      <c r="M27" s="534"/>
      <c r="R27" s="183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R28" s="183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538109.66107225418</v>
      </c>
      <c r="F29" s="379">
        <v>552702.01385436137</v>
      </c>
      <c r="G29" s="379">
        <v>601683.03911372903</v>
      </c>
      <c r="H29" s="379">
        <v>644649.85242373485</v>
      </c>
      <c r="I29" s="379">
        <v>624822.84087570442</v>
      </c>
      <c r="J29" s="380">
        <v>714125.24684346071</v>
      </c>
      <c r="K29" s="234" t="s">
        <v>891</v>
      </c>
      <c r="L29" s="527" t="s">
        <v>831</v>
      </c>
      <c r="M29" s="534"/>
      <c r="R29" s="183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3917.513548866149</v>
      </c>
      <c r="F30" s="379">
        <v>4120.0223660241036</v>
      </c>
      <c r="G30" s="379">
        <v>4716.2993438903859</v>
      </c>
      <c r="H30" s="379">
        <v>5241.1488683404568</v>
      </c>
      <c r="I30" s="379">
        <v>5048.2575816086655</v>
      </c>
      <c r="J30" s="380">
        <v>5832.3391595510184</v>
      </c>
      <c r="K30" s="234" t="s">
        <v>832</v>
      </c>
      <c r="L30" s="206"/>
      <c r="M30" s="225"/>
      <c r="R30" s="183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9071.3330299875288</v>
      </c>
      <c r="F31" s="379">
        <v>9150.8773991264934</v>
      </c>
      <c r="G31" s="379">
        <v>9867.4092296369945</v>
      </c>
      <c r="H31" s="379">
        <v>10357.151962079219</v>
      </c>
      <c r="I31" s="379">
        <v>9915.5407227813357</v>
      </c>
      <c r="J31" s="380">
        <v>11139.461357114058</v>
      </c>
      <c r="K31" s="234" t="s">
        <v>828</v>
      </c>
      <c r="L31" s="206"/>
      <c r="M31" s="225"/>
      <c r="R31" s="183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R32" s="183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105.10558053687814</v>
      </c>
      <c r="F33" s="382">
        <v>102.41963653606985</v>
      </c>
      <c r="G33" s="382">
        <v>105.37159031486681</v>
      </c>
      <c r="H33" s="382">
        <v>108.75052172404152</v>
      </c>
      <c r="I33" s="382">
        <v>107.63138161133097</v>
      </c>
      <c r="J33" s="383">
        <v>108.17324649839439</v>
      </c>
      <c r="K33" s="234" t="s">
        <v>810</v>
      </c>
      <c r="L33" s="529" t="s">
        <v>833</v>
      </c>
      <c r="M33" s="531"/>
      <c r="R33" s="183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31.280700165335389</v>
      </c>
      <c r="F34" s="384">
        <v>30.639559522727172</v>
      </c>
      <c r="G34" s="384">
        <v>31.840199923616563</v>
      </c>
      <c r="H34" s="384">
        <v>33.016938649302361</v>
      </c>
      <c r="I34" s="384">
        <v>33.018783625645476</v>
      </c>
      <c r="J34" s="385">
        <v>34.328078142108041</v>
      </c>
      <c r="K34" s="235" t="s">
        <v>810</v>
      </c>
      <c r="L34" s="532" t="s">
        <v>962</v>
      </c>
      <c r="M34" s="535"/>
      <c r="R34" s="183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V36"/>
  <sheetViews>
    <sheetView showGridLines="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7" width="8.140625" bestFit="1" customWidth="1"/>
    <col min="8" max="8" width="9" bestFit="1" customWidth="1"/>
    <col min="9" max="9" width="9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1010</v>
      </c>
      <c r="D1" s="220"/>
    </row>
    <row r="2" spans="1:22" ht="15.75">
      <c r="B2" s="186" t="s">
        <v>1011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2"/>
      <c r="K5" s="409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30225.85892577752</v>
      </c>
      <c r="F6" s="375">
        <v>30127.727663095673</v>
      </c>
      <c r="G6" s="375">
        <v>31112.935841042079</v>
      </c>
      <c r="H6" s="375">
        <v>32420.426839216052</v>
      </c>
      <c r="I6" s="375">
        <v>31748.910871534194</v>
      </c>
      <c r="J6" s="375">
        <v>33634.110862963418</v>
      </c>
      <c r="K6" s="410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28.978897597519726</v>
      </c>
      <c r="F8" s="212">
        <v>28.908685904516474</v>
      </c>
      <c r="G8" s="212">
        <v>28.381853429563051</v>
      </c>
      <c r="H8" s="212">
        <v>28.439737192451446</v>
      </c>
      <c r="I8" s="212">
        <v>28.459073053611583</v>
      </c>
      <c r="J8" s="212">
        <v>28.144618646020614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11.006200556913662</v>
      </c>
      <c r="F9" s="212">
        <v>7.9830073686790151</v>
      </c>
      <c r="G9" s="212">
        <v>9.5275978405619668</v>
      </c>
      <c r="H9" s="212">
        <v>9.5967033654910487</v>
      </c>
      <c r="I9" s="212">
        <v>11.016339801939871</v>
      </c>
      <c r="J9" s="212">
        <v>10.482434141773021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9.9942026885189588</v>
      </c>
      <c r="F10" s="212">
        <v>8.7936529317250773</v>
      </c>
      <c r="G10" s="212">
        <v>7.2599226157816066</v>
      </c>
      <c r="H10" s="212">
        <v>7.0385805657225351</v>
      </c>
      <c r="I10" s="212">
        <v>7.7981867046782964</v>
      </c>
      <c r="J10" s="212">
        <v>8.9168474031817713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20.22097981749355</v>
      </c>
      <c r="F11" s="444">
        <v>20.231540446937434</v>
      </c>
      <c r="G11" s="444">
        <v>22.587450985658229</v>
      </c>
      <c r="H11" s="444">
        <v>22.371528418987012</v>
      </c>
      <c r="I11" s="444">
        <v>19.637122541858901</v>
      </c>
      <c r="J11" s="444">
        <v>19.4818599559467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2.7911196247712557</v>
      </c>
      <c r="F12" s="212">
        <v>2.6034092181507482</v>
      </c>
      <c r="G12" s="212">
        <v>2.5174079328191836</v>
      </c>
      <c r="H12" s="212">
        <v>2.1581864654613043</v>
      </c>
      <c r="I12" s="212">
        <v>2.4332420177043419</v>
      </c>
      <c r="J12" s="212">
        <v>2.0206631664983288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3.555947703646968</v>
      </c>
      <c r="F13" s="212">
        <v>4.5994133849871863</v>
      </c>
      <c r="G13" s="212">
        <v>2.1426455979638876</v>
      </c>
      <c r="H13" s="212">
        <v>3.433123207476227</v>
      </c>
      <c r="I13" s="212">
        <v>3.2969457717288724</v>
      </c>
      <c r="J13" s="212">
        <v>3.5045902006260135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4.5170602400297213</v>
      </c>
      <c r="F14" s="212">
        <v>4.7087518751101589</v>
      </c>
      <c r="G14" s="212">
        <v>5.9299319558312735</v>
      </c>
      <c r="H14" s="212">
        <v>4.9408742373718546</v>
      </c>
      <c r="I14" s="212">
        <v>4.7066832853147531</v>
      </c>
      <c r="J14" s="212">
        <v>4.2354206973837334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1.9418385982498281</v>
      </c>
      <c r="F15" s="444">
        <v>2.8514504385977921</v>
      </c>
      <c r="G15" s="444">
        <v>2.3674372354834898</v>
      </c>
      <c r="H15" s="444">
        <v>2.7472863276080997</v>
      </c>
      <c r="I15" s="444">
        <v>3.5291874486097061</v>
      </c>
      <c r="J15" s="444">
        <v>3.900305168304167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14.742274124552868</v>
      </c>
      <c r="F16" s="444">
        <v>16.324888249287646</v>
      </c>
      <c r="G16" s="444">
        <v>17.469056559887079</v>
      </c>
      <c r="H16" s="444">
        <v>17.74462810026251</v>
      </c>
      <c r="I16" s="444">
        <v>17.675706865109252</v>
      </c>
      <c r="J16" s="444">
        <v>18.148235784276444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2.2514790483034743</v>
      </c>
      <c r="F17" s="212">
        <v>2.9952001820084626</v>
      </c>
      <c r="G17" s="212">
        <v>1.8166958464502305</v>
      </c>
      <c r="H17" s="212">
        <v>1.5293521191679416</v>
      </c>
      <c r="I17" s="212">
        <v>1.4475125094444239</v>
      </c>
      <c r="J17" s="212">
        <v>1.1650248359892077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34469.358701756166</v>
      </c>
      <c r="F19" s="379">
        <v>34490.780015219432</v>
      </c>
      <c r="G19" s="379">
        <v>35572.096821355888</v>
      </c>
      <c r="H19" s="379">
        <v>37087.398159139986</v>
      </c>
      <c r="I19" s="379">
        <v>36206.891719540232</v>
      </c>
      <c r="J19" s="379">
        <v>38673.970488263032</v>
      </c>
      <c r="K19" s="411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250.94174943037393</v>
      </c>
      <c r="F20" s="379">
        <v>257.10560396431947</v>
      </c>
      <c r="G20" s="379">
        <v>278.83228542803369</v>
      </c>
      <c r="H20" s="379">
        <v>301.52892172493694</v>
      </c>
      <c r="I20" s="379">
        <v>292.53366502011983</v>
      </c>
      <c r="J20" s="379">
        <v>315.85455566936497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581.07678552112725</v>
      </c>
      <c r="F21" s="379">
        <v>571.05074960461855</v>
      </c>
      <c r="G21" s="379">
        <v>583.37100046830744</v>
      </c>
      <c r="H21" s="379">
        <v>595.85807267022244</v>
      </c>
      <c r="I21" s="379">
        <v>574.58032229947446</v>
      </c>
      <c r="J21" s="379">
        <v>603.26560597655248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2.3409064399337582</v>
      </c>
      <c r="F23" s="382">
        <v>2.2242853269039773</v>
      </c>
      <c r="G23" s="382">
        <v>2.1733620141790304</v>
      </c>
      <c r="H23" s="382">
        <v>2.1920517156369628</v>
      </c>
      <c r="I23" s="382">
        <v>2.1977787907770168</v>
      </c>
      <c r="J23" s="382">
        <v>2.0835336026501179</v>
      </c>
      <c r="K23" s="411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34706.378932672742</v>
      </c>
      <c r="F25" s="379">
        <v>34180.729744379321</v>
      </c>
      <c r="G25" s="379">
        <v>35349.906918836212</v>
      </c>
      <c r="H25" s="379">
        <v>36763.075349048951</v>
      </c>
      <c r="I25" s="379">
        <v>36031.42236294366</v>
      </c>
      <c r="J25" s="379">
        <v>37495.058064263911</v>
      </c>
      <c r="K25" s="411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212"/>
      <c r="K26" s="411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1.1578228554993757</v>
      </c>
      <c r="F27" s="212">
        <v>-0.83734936838885687</v>
      </c>
      <c r="G27" s="212">
        <v>2.4908885888857242</v>
      </c>
      <c r="H27" s="212">
        <v>3.3480695098582203</v>
      </c>
      <c r="I27" s="212">
        <v>-2.8472630829080856</v>
      </c>
      <c r="J27" s="212">
        <v>3.5577932364419809</v>
      </c>
      <c r="K27" s="411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514575.56357680954</v>
      </c>
      <c r="F29" s="379">
        <v>535122.41311973543</v>
      </c>
      <c r="G29" s="379">
        <v>571990.62262993876</v>
      </c>
      <c r="H29" s="379">
        <v>614080.60533388495</v>
      </c>
      <c r="I29" s="379">
        <v>616749.42458249978</v>
      </c>
      <c r="J29" s="379">
        <v>682622.37204594526</v>
      </c>
      <c r="K29" s="411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3746.1820295341404</v>
      </c>
      <c r="F30" s="379">
        <v>3988.9782474992935</v>
      </c>
      <c r="G30" s="379">
        <v>4483.5549996467871</v>
      </c>
      <c r="H30" s="379">
        <v>4992.6139866700387</v>
      </c>
      <c r="I30" s="379">
        <v>4983.0283960774004</v>
      </c>
      <c r="J30" s="379">
        <v>5575.0517283446297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8674.6004466773247</v>
      </c>
      <c r="F31" s="379">
        <v>8859.8186242066986</v>
      </c>
      <c r="G31" s="379">
        <v>9380.4631044911966</v>
      </c>
      <c r="H31" s="379">
        <v>9866.0166018746986</v>
      </c>
      <c r="I31" s="379">
        <v>9787.4207457410575</v>
      </c>
      <c r="J31" s="379">
        <v>10648.055881679507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100.50881307735825</v>
      </c>
      <c r="F33" s="382">
        <v>99.162010776515359</v>
      </c>
      <c r="G33" s="382">
        <v>100.17161467686822</v>
      </c>
      <c r="H33" s="382">
        <v>103.59358023521116</v>
      </c>
      <c r="I33" s="382">
        <v>106.24066268571808</v>
      </c>
      <c r="J33" s="382">
        <v>103.40129892205184</v>
      </c>
      <c r="K33" s="411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29.912646215235565</v>
      </c>
      <c r="F34" s="384">
        <v>29.665017708887724</v>
      </c>
      <c r="G34" s="384">
        <v>30.268920004455541</v>
      </c>
      <c r="H34" s="384">
        <v>31.451277923675597</v>
      </c>
      <c r="I34" s="384">
        <v>32.592143675461401</v>
      </c>
      <c r="J34" s="385">
        <v>32.813731530599405</v>
      </c>
      <c r="K34" s="412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V36"/>
  <sheetViews>
    <sheetView showGridLines="0" zoomScaleNormal="10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1012</v>
      </c>
      <c r="D1" s="220"/>
    </row>
    <row r="2" spans="1:22" ht="15.75">
      <c r="B2" s="186" t="s">
        <v>1013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334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47" t="s">
        <v>900</v>
      </c>
      <c r="E6" s="204">
        <v>75788.868191769987</v>
      </c>
      <c r="F6" s="375">
        <v>73983.048478462879</v>
      </c>
      <c r="G6" s="375">
        <v>76825.7471658344</v>
      </c>
      <c r="H6" s="375">
        <v>79308.425605142329</v>
      </c>
      <c r="I6" s="375">
        <v>77837.135958578772</v>
      </c>
      <c r="J6" s="376">
        <v>83999.243038354383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48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48" t="s">
        <v>810</v>
      </c>
      <c r="E8" s="212">
        <v>41.138356909183493</v>
      </c>
      <c r="F8" s="212">
        <v>42.028458607951393</v>
      </c>
      <c r="G8" s="212">
        <v>40.124981691357668</v>
      </c>
      <c r="H8" s="212">
        <v>39.924100471977027</v>
      </c>
      <c r="I8" s="212">
        <v>41.499048919240167</v>
      </c>
      <c r="J8" s="377">
        <v>43.188228457151418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48" t="s">
        <v>810</v>
      </c>
      <c r="E9" s="212">
        <v>9.1497559806621904</v>
      </c>
      <c r="F9" s="212">
        <v>7.9380834485355294</v>
      </c>
      <c r="G9" s="212">
        <v>9.1684829111354649</v>
      </c>
      <c r="H9" s="212">
        <v>10.107100921890837</v>
      </c>
      <c r="I9" s="212">
        <v>9.7305055848413904</v>
      </c>
      <c r="J9" s="377">
        <v>8.6455268905675666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48" t="s">
        <v>810</v>
      </c>
      <c r="E10" s="212">
        <v>7.6452765203783137</v>
      </c>
      <c r="F10" s="212">
        <v>6.9554141751231295</v>
      </c>
      <c r="G10" s="212">
        <v>8.0377052072671358</v>
      </c>
      <c r="H10" s="212">
        <v>8.0037118483536336</v>
      </c>
      <c r="I10" s="212">
        <v>8.3432203377954597</v>
      </c>
      <c r="J10" s="377">
        <v>5.356153496973274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48" t="s">
        <v>810</v>
      </c>
      <c r="E11" s="444">
        <v>15.755667737125364</v>
      </c>
      <c r="F11" s="444">
        <v>14.510259381095567</v>
      </c>
      <c r="G11" s="444">
        <v>14.735068840697515</v>
      </c>
      <c r="H11" s="444">
        <v>15.269329136812489</v>
      </c>
      <c r="I11" s="444">
        <v>13.688747170164936</v>
      </c>
      <c r="J11" s="446">
        <v>15.548745899898799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48" t="s">
        <v>810</v>
      </c>
      <c r="E12" s="212">
        <v>1.8933939981894905</v>
      </c>
      <c r="F12" s="212">
        <v>1.6951801393479899</v>
      </c>
      <c r="G12" s="212">
        <v>1.438630450521639</v>
      </c>
      <c r="H12" s="212">
        <v>1.37233756306073</v>
      </c>
      <c r="I12" s="212">
        <v>1.8632339999914549</v>
      </c>
      <c r="J12" s="377">
        <v>1.3595495747118727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48"/>
      <c r="E13" s="212">
        <v>2.5680393460151807</v>
      </c>
      <c r="F13" s="212">
        <v>3.4575835279095961</v>
      </c>
      <c r="G13" s="212">
        <v>3.2539869841247149</v>
      </c>
      <c r="H13" s="212">
        <v>2.8068472909082924</v>
      </c>
      <c r="I13" s="212">
        <v>2.0689044387522229</v>
      </c>
      <c r="J13" s="377">
        <v>2.8065437514309242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48" t="s">
        <v>810</v>
      </c>
      <c r="E14" s="212">
        <v>4.9233670610153872</v>
      </c>
      <c r="F14" s="212">
        <v>5.1716695221278819</v>
      </c>
      <c r="G14" s="212">
        <v>5.2698331962535505</v>
      </c>
      <c r="H14" s="212">
        <v>5.233469079926576</v>
      </c>
      <c r="I14" s="212">
        <v>5.530242157537355</v>
      </c>
      <c r="J14" s="377">
        <v>5.3816667553890278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48" t="s">
        <v>810</v>
      </c>
      <c r="E15" s="444">
        <v>1.7633464403657368</v>
      </c>
      <c r="F15" s="444">
        <v>1.7040929185421456</v>
      </c>
      <c r="G15" s="444">
        <v>1.8007168073271951</v>
      </c>
      <c r="H15" s="444">
        <v>1.7071443547930358</v>
      </c>
      <c r="I15" s="444">
        <v>2.0074038620913845</v>
      </c>
      <c r="J15" s="446">
        <v>1.6378707875570861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48" t="s">
        <v>810</v>
      </c>
      <c r="E16" s="444">
        <v>12.068994312095914</v>
      </c>
      <c r="F16" s="444">
        <v>13.626238605886821</v>
      </c>
      <c r="G16" s="444">
        <v>13.623084814625447</v>
      </c>
      <c r="H16" s="444">
        <v>13.751591396048838</v>
      </c>
      <c r="I16" s="444">
        <v>13.575667031084313</v>
      </c>
      <c r="J16" s="446">
        <v>14.267782076560126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48" t="s">
        <v>810</v>
      </c>
      <c r="E17" s="212">
        <v>3.093801694968938</v>
      </c>
      <c r="F17" s="212">
        <v>2.913019673479929</v>
      </c>
      <c r="G17" s="212">
        <v>2.547509096689669</v>
      </c>
      <c r="H17" s="212">
        <v>1.8243679362285246</v>
      </c>
      <c r="I17" s="212">
        <v>1.693026498501337</v>
      </c>
      <c r="J17" s="377">
        <v>1.8079323097598858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48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48" t="s">
        <v>900</v>
      </c>
      <c r="E19" s="379">
        <v>86429.09667901315</v>
      </c>
      <c r="F19" s="379">
        <v>84713.352948300104</v>
      </c>
      <c r="G19" s="379">
        <v>87836.549097082418</v>
      </c>
      <c r="H19" s="379">
        <v>90724.997927373654</v>
      </c>
      <c r="I19" s="379">
        <v>88766.533277782524</v>
      </c>
      <c r="J19" s="380">
        <v>96586.000430859218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48" t="s">
        <v>886</v>
      </c>
      <c r="E20" s="379">
        <v>629.21590476858728</v>
      </c>
      <c r="F20" s="379">
        <v>631.48116000868856</v>
      </c>
      <c r="G20" s="379">
        <v>688.50778889557853</v>
      </c>
      <c r="H20" s="379">
        <v>737.614719726472</v>
      </c>
      <c r="I20" s="379">
        <v>717.18941001682583</v>
      </c>
      <c r="J20" s="380">
        <v>788.8284514057998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48" t="s">
        <v>963</v>
      </c>
      <c r="E21" s="379">
        <v>1457.0024962830817</v>
      </c>
      <c r="F21" s="379">
        <v>1402.566821663677</v>
      </c>
      <c r="G21" s="379">
        <v>1440.4912868022334</v>
      </c>
      <c r="H21" s="379">
        <v>1457.6170098546586</v>
      </c>
      <c r="I21" s="379">
        <v>1408.6683743865701</v>
      </c>
      <c r="J21" s="380">
        <v>1506.6208962551959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48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48" t="s">
        <v>810</v>
      </c>
      <c r="E23" s="382">
        <v>5.8696313663430937</v>
      </c>
      <c r="F23" s="382">
        <v>5.46205844033316</v>
      </c>
      <c r="G23" s="382">
        <v>5.3665832583015511</v>
      </c>
      <c r="H23" s="382">
        <v>5.3623035647985446</v>
      </c>
      <c r="I23" s="382">
        <v>5.3881787390058236</v>
      </c>
      <c r="J23" s="383">
        <v>5.2035044476322208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48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48" t="s">
        <v>901</v>
      </c>
      <c r="E25" s="214">
        <v>85954.749809040135</v>
      </c>
      <c r="F25" s="379">
        <v>83815.2274598277</v>
      </c>
      <c r="G25" s="379">
        <v>87032.443561711538</v>
      </c>
      <c r="H25" s="379">
        <v>89204.582455853597</v>
      </c>
      <c r="I25" s="379">
        <v>87875.449389805915</v>
      </c>
      <c r="J25" s="380">
        <v>92574.044236036018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48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48" t="s">
        <v>810</v>
      </c>
      <c r="E27" s="199">
        <v>6.3458014325222507</v>
      </c>
      <c r="F27" s="212">
        <v>-3.0242931138028979</v>
      </c>
      <c r="G27" s="212">
        <v>2.7375738684629454</v>
      </c>
      <c r="H27" s="212">
        <v>1.5574762133006175</v>
      </c>
      <c r="I27" s="212">
        <v>-3.1408637119494216</v>
      </c>
      <c r="J27" s="377">
        <v>4.2893541266711566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48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48" t="s">
        <v>891</v>
      </c>
      <c r="E29" s="379">
        <v>400377.52840386139</v>
      </c>
      <c r="F29" s="379">
        <v>399124.38726536935</v>
      </c>
      <c r="G29" s="379">
        <v>420198.19120669365</v>
      </c>
      <c r="H29" s="379">
        <v>439635.7791444906</v>
      </c>
      <c r="I29" s="379">
        <v>436173.46042386949</v>
      </c>
      <c r="J29" s="380">
        <v>483539.26162394229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48" t="s">
        <v>832</v>
      </c>
      <c r="E30" s="379">
        <v>2914.804371024034</v>
      </c>
      <c r="F30" s="379">
        <v>2975.2042893628613</v>
      </c>
      <c r="G30" s="379">
        <v>3293.7282998889114</v>
      </c>
      <c r="H30" s="379">
        <v>3574.3381584310832</v>
      </c>
      <c r="I30" s="379">
        <v>3524.06447785303</v>
      </c>
      <c r="J30" s="380">
        <v>3949.1181458928236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48" t="s">
        <v>828</v>
      </c>
      <c r="E31" s="379">
        <v>6749.4753590514702</v>
      </c>
      <c r="F31" s="379">
        <v>6608.1509444785206</v>
      </c>
      <c r="G31" s="379">
        <v>6891.1158212089467</v>
      </c>
      <c r="H31" s="379">
        <v>7063.3298921064652</v>
      </c>
      <c r="I31" s="379">
        <v>6921.7951491144022</v>
      </c>
      <c r="J31" s="380">
        <v>7542.6081675671139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48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48" t="s">
        <v>810</v>
      </c>
      <c r="E33" s="382">
        <v>78.203228079857411</v>
      </c>
      <c r="F33" s="382">
        <v>73.96060381855645</v>
      </c>
      <c r="G33" s="382">
        <v>73.588498888217188</v>
      </c>
      <c r="H33" s="382">
        <v>74.16525447227194</v>
      </c>
      <c r="I33" s="382">
        <v>75.134820778671212</v>
      </c>
      <c r="J33" s="383">
        <v>73.244871219017455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49" t="s">
        <v>810</v>
      </c>
      <c r="E34" s="384">
        <v>23.274232605271106</v>
      </c>
      <c r="F34" s="384">
        <v>22.125838361449631</v>
      </c>
      <c r="G34" s="384">
        <v>22.23628313550363</v>
      </c>
      <c r="H34" s="384">
        <v>22.51676238422646</v>
      </c>
      <c r="I34" s="384">
        <v>23.049600896151855</v>
      </c>
      <c r="J34" s="385">
        <v>23.243784799898656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V36"/>
  <sheetViews>
    <sheetView showGridLines="0" workbookViewId="0">
      <selection activeCell="A28" sqref="A28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8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1014</v>
      </c>
      <c r="D1" s="220"/>
    </row>
    <row r="2" spans="1:22" ht="15.75">
      <c r="B2" s="186" t="s">
        <v>1015</v>
      </c>
      <c r="D2" s="186"/>
    </row>
    <row r="3" spans="1:22">
      <c r="A3" s="185" t="s">
        <v>930</v>
      </c>
    </row>
    <row r="4" spans="1:22" ht="21.75">
      <c r="B4" s="521" t="s">
        <v>868</v>
      </c>
      <c r="C4" s="522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3"/>
      <c r="C5" s="524"/>
      <c r="D5" s="409"/>
      <c r="E5" s="202"/>
      <c r="F5" s="202"/>
      <c r="G5" s="202"/>
      <c r="H5" s="202"/>
      <c r="I5" s="202"/>
      <c r="J5" s="203"/>
      <c r="K5" s="232"/>
      <c r="L5" s="523"/>
      <c r="M5" s="536"/>
    </row>
    <row r="6" spans="1:22">
      <c r="B6" s="525" t="s">
        <v>870</v>
      </c>
      <c r="C6" s="526"/>
      <c r="D6" s="410" t="s">
        <v>900</v>
      </c>
      <c r="E6" s="204">
        <v>76471.294528136001</v>
      </c>
      <c r="F6" s="375">
        <v>75871.802339939852</v>
      </c>
      <c r="G6" s="375">
        <v>80525.749058916772</v>
      </c>
      <c r="H6" s="375">
        <v>81569.786647751724</v>
      </c>
      <c r="I6" s="375">
        <v>81969.21209049187</v>
      </c>
      <c r="J6" s="376">
        <v>91813.691121892145</v>
      </c>
      <c r="K6" s="233" t="s">
        <v>892</v>
      </c>
      <c r="L6" s="525" t="s">
        <v>807</v>
      </c>
      <c r="M6" s="537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24.582946623351635</v>
      </c>
      <c r="F8" s="212">
        <v>28.096832049249759</v>
      </c>
      <c r="G8" s="212">
        <v>27.503896324283883</v>
      </c>
      <c r="H8" s="212">
        <v>29.250531074789926</v>
      </c>
      <c r="I8" s="212">
        <v>30.089735276085943</v>
      </c>
      <c r="J8" s="377">
        <v>27.290996664785379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16.397762323865425</v>
      </c>
      <c r="F9" s="212">
        <v>10.429582882943473</v>
      </c>
      <c r="G9" s="212">
        <v>12.122800440812268</v>
      </c>
      <c r="H9" s="212">
        <v>12.428506145170468</v>
      </c>
      <c r="I9" s="212">
        <v>11.558384986988235</v>
      </c>
      <c r="J9" s="377">
        <v>9.3845171921905362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10.6677617820559</v>
      </c>
      <c r="F10" s="212">
        <v>11.516157967734005</v>
      </c>
      <c r="G10" s="212">
        <v>10.580526829085336</v>
      </c>
      <c r="H10" s="212">
        <v>11.856296310216335</v>
      </c>
      <c r="I10" s="212">
        <v>11.675511515693032</v>
      </c>
      <c r="J10" s="377">
        <v>13.332068077036622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19.453217257224026</v>
      </c>
      <c r="F11" s="444">
        <v>17.934133881765344</v>
      </c>
      <c r="G11" s="444">
        <v>18.220145294419929</v>
      </c>
      <c r="H11" s="444">
        <v>19.357444265718023</v>
      </c>
      <c r="I11" s="444">
        <v>16.24759563662402</v>
      </c>
      <c r="J11" s="446">
        <v>18.419596838548262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1.7377290153265903</v>
      </c>
      <c r="F12" s="212">
        <v>2.2067201460323473</v>
      </c>
      <c r="G12" s="212">
        <v>1.7111393931435843</v>
      </c>
      <c r="H12" s="212">
        <v>1.8544422191564449</v>
      </c>
      <c r="I12" s="212">
        <v>1.8798196137563414</v>
      </c>
      <c r="J12" s="377">
        <v>1.6589293309250328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2.610242679788993</v>
      </c>
      <c r="F13" s="212">
        <v>3.475077646561791</v>
      </c>
      <c r="G13" s="212">
        <v>3.2079550171178375</v>
      </c>
      <c r="H13" s="212">
        <v>2.6240701922053944</v>
      </c>
      <c r="I13" s="212">
        <v>2.259302374319335</v>
      </c>
      <c r="J13" s="377">
        <v>2.4689165027229922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8.3626636957357512</v>
      </c>
      <c r="F14" s="212">
        <v>8.5371944377639437</v>
      </c>
      <c r="G14" s="212">
        <v>7.7357022479727959</v>
      </c>
      <c r="H14" s="212">
        <v>8.521884498850719</v>
      </c>
      <c r="I14" s="212">
        <v>9.1924888609908386</v>
      </c>
      <c r="J14" s="377">
        <v>8.9262640198448864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2.7118420719235394</v>
      </c>
      <c r="F15" s="444">
        <v>2.6390190197031504</v>
      </c>
      <c r="G15" s="444">
        <v>3.292100095827029</v>
      </c>
      <c r="H15" s="444">
        <v>4.7418919861541848</v>
      </c>
      <c r="I15" s="444">
        <v>4.1765461287921672</v>
      </c>
      <c r="J15" s="446">
        <v>3.9476519438756692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11.481700510020328</v>
      </c>
      <c r="F16" s="444">
        <v>13.262613642071241</v>
      </c>
      <c r="G16" s="444">
        <v>13.288021977341508</v>
      </c>
      <c r="H16" s="444">
        <v>7.9877360649773159</v>
      </c>
      <c r="I16" s="444">
        <v>10.9394603476435</v>
      </c>
      <c r="J16" s="446">
        <v>12.659430013291823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1.9941340407078154</v>
      </c>
      <c r="F17" s="212">
        <v>1.9026683261749555</v>
      </c>
      <c r="G17" s="212">
        <v>2.3377123799958177</v>
      </c>
      <c r="H17" s="212">
        <v>1.3771972427612051</v>
      </c>
      <c r="I17" s="212">
        <v>1.9811552591065908</v>
      </c>
      <c r="J17" s="377">
        <v>1.9116294167788053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28"/>
      <c r="D19" s="411" t="s">
        <v>900</v>
      </c>
      <c r="E19" s="379">
        <v>87207.3309132656</v>
      </c>
      <c r="F19" s="379">
        <v>86859.443006402566</v>
      </c>
      <c r="G19" s="379">
        <v>92066.841804024836</v>
      </c>
      <c r="H19" s="379">
        <v>93311.885440753802</v>
      </c>
      <c r="I19" s="379">
        <v>93478.809352084427</v>
      </c>
      <c r="J19" s="380">
        <v>105571.39433040757</v>
      </c>
      <c r="K19" s="234" t="s">
        <v>892</v>
      </c>
      <c r="L19" s="527" t="s">
        <v>826</v>
      </c>
      <c r="M19" s="534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634.88155877450197</v>
      </c>
      <c r="F20" s="379">
        <v>647.47882026185709</v>
      </c>
      <c r="G20" s="379">
        <v>721.66698638202388</v>
      </c>
      <c r="H20" s="379">
        <v>758.64669935432812</v>
      </c>
      <c r="I20" s="379">
        <v>755.2622554099089</v>
      </c>
      <c r="J20" s="380">
        <v>862.21314818828762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1470.1217959815374</v>
      </c>
      <c r="F21" s="379">
        <v>1438.0988199501078</v>
      </c>
      <c r="G21" s="379">
        <v>1509.8667329873795</v>
      </c>
      <c r="H21" s="379">
        <v>1499.1787770436972</v>
      </c>
      <c r="I21" s="379">
        <v>1483.4491958530882</v>
      </c>
      <c r="J21" s="380">
        <v>1646.7818113956291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9" t="s">
        <v>881</v>
      </c>
      <c r="C23" s="530"/>
      <c r="D23" s="411" t="s">
        <v>810</v>
      </c>
      <c r="E23" s="382">
        <v>5.9224833368860113</v>
      </c>
      <c r="F23" s="382">
        <v>5.6015023289395547</v>
      </c>
      <c r="G23" s="382">
        <v>5.6250430708984744</v>
      </c>
      <c r="H23" s="382">
        <v>5.5152016243370596</v>
      </c>
      <c r="I23" s="382">
        <v>5.6742165599988219</v>
      </c>
      <c r="J23" s="383">
        <v>5.6875863737028327</v>
      </c>
      <c r="K23" s="234" t="s">
        <v>810</v>
      </c>
      <c r="L23" s="529" t="s">
        <v>898</v>
      </c>
      <c r="M23" s="531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9" t="s">
        <v>882</v>
      </c>
      <c r="C25" s="530"/>
      <c r="D25" s="411" t="s">
        <v>901</v>
      </c>
      <c r="E25" s="214">
        <v>88866.68307968069</v>
      </c>
      <c r="F25" s="379">
        <v>85466.529768265493</v>
      </c>
      <c r="G25" s="379">
        <v>90940.080861840455</v>
      </c>
      <c r="H25" s="379">
        <v>92356.635424684544</v>
      </c>
      <c r="I25" s="379">
        <v>93173.359695842752</v>
      </c>
      <c r="J25" s="380">
        <v>102283.96923628617</v>
      </c>
      <c r="K25" s="234" t="s">
        <v>892</v>
      </c>
      <c r="L25" s="529" t="s">
        <v>829</v>
      </c>
      <c r="M25" s="531"/>
      <c r="S25" s="183"/>
      <c r="T25" s="183"/>
      <c r="U25" s="183"/>
      <c r="V25" s="183"/>
    </row>
    <row r="26" spans="2:22">
      <c r="B26" s="527"/>
      <c r="C26" s="528"/>
      <c r="D26" s="411"/>
      <c r="E26" s="199"/>
      <c r="F26" s="212"/>
      <c r="G26" s="212"/>
      <c r="H26" s="212"/>
      <c r="I26" s="212"/>
      <c r="J26" s="377"/>
      <c r="K26" s="234"/>
      <c r="L26" s="527"/>
      <c r="M26" s="534"/>
      <c r="S26" s="183"/>
      <c r="T26" s="183"/>
      <c r="U26" s="183"/>
      <c r="V26" s="183"/>
    </row>
    <row r="27" spans="2:22">
      <c r="B27" s="527" t="s">
        <v>883</v>
      </c>
      <c r="C27" s="528"/>
      <c r="D27" s="411" t="s">
        <v>810</v>
      </c>
      <c r="E27" s="199">
        <v>9.559864347344373</v>
      </c>
      <c r="F27" s="212">
        <v>-1.9961637706025783</v>
      </c>
      <c r="G27" s="212">
        <v>4.6979783823125558</v>
      </c>
      <c r="H27" s="212">
        <v>0.31476437659996748</v>
      </c>
      <c r="I27" s="212">
        <v>-0.14845455566215549</v>
      </c>
      <c r="J27" s="377">
        <v>9.4194180961777505</v>
      </c>
      <c r="K27" s="234" t="s">
        <v>810</v>
      </c>
      <c r="L27" s="527" t="s">
        <v>830</v>
      </c>
      <c r="M27" s="534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12"/>
      <c r="J28" s="377"/>
      <c r="K28" s="234"/>
      <c r="L28" s="206"/>
      <c r="M28" s="225"/>
      <c r="S28" s="183"/>
      <c r="T28" s="183"/>
      <c r="U28" s="183"/>
      <c r="V28" s="183"/>
    </row>
    <row r="29" spans="2:22">
      <c r="B29" s="527" t="s">
        <v>884</v>
      </c>
      <c r="C29" s="528"/>
      <c r="D29" s="411" t="s">
        <v>891</v>
      </c>
      <c r="E29" s="379">
        <v>462864.26751128188</v>
      </c>
      <c r="F29" s="379">
        <v>459474.09824536782</v>
      </c>
      <c r="G29" s="379">
        <v>486367.00284753874</v>
      </c>
      <c r="H29" s="379">
        <v>493410.84541103768</v>
      </c>
      <c r="I29" s="379">
        <v>496438.1613927022</v>
      </c>
      <c r="J29" s="380">
        <v>566628.52873041655</v>
      </c>
      <c r="K29" s="234" t="s">
        <v>891</v>
      </c>
      <c r="L29" s="527" t="s">
        <v>831</v>
      </c>
      <c r="M29" s="534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3369.7165660401997</v>
      </c>
      <c r="F30" s="379">
        <v>3425.070859029825</v>
      </c>
      <c r="G30" s="379">
        <v>3812.3932823477849</v>
      </c>
      <c r="H30" s="379">
        <v>4011.5415901051638</v>
      </c>
      <c r="I30" s="379">
        <v>4010.9732680997186</v>
      </c>
      <c r="J30" s="380">
        <v>4627.7172969878302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7802.8629144279294</v>
      </c>
      <c r="F31" s="379">
        <v>7607.3381962119738</v>
      </c>
      <c r="G31" s="379">
        <v>7976.2631500429461</v>
      </c>
      <c r="H31" s="379">
        <v>7927.2974102862645</v>
      </c>
      <c r="I31" s="379">
        <v>7878.1575890104996</v>
      </c>
      <c r="J31" s="380">
        <v>8838.6968917995291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9" t="s">
        <v>885</v>
      </c>
      <c r="C33" s="530"/>
      <c r="D33" s="411" t="s">
        <v>810</v>
      </c>
      <c r="E33" s="382">
        <v>90.408370386083362</v>
      </c>
      <c r="F33" s="382">
        <v>85.143836932769446</v>
      </c>
      <c r="G33" s="382">
        <v>85.17651526659283</v>
      </c>
      <c r="H33" s="382">
        <v>83.236948959200802</v>
      </c>
      <c r="I33" s="382">
        <v>85.515960204653737</v>
      </c>
      <c r="J33" s="383">
        <v>85.830948817881264</v>
      </c>
      <c r="K33" s="234" t="s">
        <v>810</v>
      </c>
      <c r="L33" s="529" t="s">
        <v>833</v>
      </c>
      <c r="M33" s="531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26.906631522684897</v>
      </c>
      <c r="F34" s="384">
        <v>25.47138173817104</v>
      </c>
      <c r="G34" s="384">
        <v>25.737841355353009</v>
      </c>
      <c r="H34" s="384">
        <v>25.270952208530815</v>
      </c>
      <c r="I34" s="384">
        <v>26.234291005695969</v>
      </c>
      <c r="J34" s="385">
        <v>27.237894889983139</v>
      </c>
      <c r="K34" s="235" t="s">
        <v>810</v>
      </c>
      <c r="L34" s="532" t="s">
        <v>962</v>
      </c>
      <c r="M34" s="535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  <mergeCell ref="B4:C4"/>
    <mergeCell ref="B5:C5"/>
    <mergeCell ref="B6:C6"/>
    <mergeCell ref="B19:C19"/>
    <mergeCell ref="B23:C23"/>
    <mergeCell ref="B25:C25"/>
    <mergeCell ref="B27:C27"/>
    <mergeCell ref="B29:C29"/>
    <mergeCell ref="B33:C33"/>
    <mergeCell ref="B34:C34"/>
    <mergeCell ref="B26:C26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520"/>
  <sheetViews>
    <sheetView topLeftCell="D1" workbookViewId="0">
      <selection activeCell="E22" sqref="E22"/>
    </sheetView>
  </sheetViews>
  <sheetFormatPr defaultColWidth="74.140625" defaultRowHeight="14.25"/>
  <cols>
    <col min="1" max="1" width="108.85546875" hidden="1" customWidth="1"/>
    <col min="2" max="3" width="10.5703125" style="106" hidden="1" customWidth="1"/>
    <col min="4" max="4" width="11" bestFit="1" customWidth="1"/>
    <col min="5" max="5" width="64.85546875" customWidth="1"/>
    <col min="6" max="6" width="87.5703125" hidden="1" customWidth="1"/>
    <col min="7" max="7" width="39.5703125" hidden="1" customWidth="1"/>
    <col min="8" max="8" width="5.28515625" hidden="1" customWidth="1"/>
    <col min="9" max="9" width="70.5703125" hidden="1" customWidth="1"/>
    <col min="10" max="10" width="7.7109375" customWidth="1" collapsed="1"/>
    <col min="11" max="11" width="5.5703125" customWidth="1"/>
    <col min="12" max="12" width="11.140625" style="119" customWidth="1"/>
    <col min="13" max="13" width="58.7109375" style="119" customWidth="1"/>
    <col min="14" max="14" width="11.140625" style="119" customWidth="1"/>
    <col min="15" max="15" width="58.7109375" style="119" customWidth="1"/>
  </cols>
  <sheetData>
    <row r="1" spans="1:15" s="19" customFormat="1" ht="12.95" customHeight="1">
      <c r="A1" s="135" t="s">
        <v>76</v>
      </c>
      <c r="B1" s="539" t="s">
        <v>629</v>
      </c>
      <c r="C1" s="540"/>
      <c r="D1" s="541"/>
      <c r="E1" s="107"/>
      <c r="F1" s="16" t="s">
        <v>630</v>
      </c>
      <c r="G1" s="17" t="s">
        <v>12</v>
      </c>
      <c r="H1" s="18"/>
      <c r="I1" s="17" t="s">
        <v>13</v>
      </c>
      <c r="L1" s="126" t="s">
        <v>75</v>
      </c>
      <c r="M1" s="121"/>
      <c r="N1" s="126" t="s">
        <v>74</v>
      </c>
      <c r="O1" s="121"/>
    </row>
    <row r="2" spans="1:15" s="19" customFormat="1" ht="15">
      <c r="A2" s="136"/>
      <c r="B2" s="122" t="s">
        <v>14</v>
      </c>
      <c r="C2" s="108"/>
      <c r="D2" s="123" t="s">
        <v>15</v>
      </c>
      <c r="E2" s="124" t="s">
        <v>624</v>
      </c>
      <c r="F2" s="21"/>
      <c r="G2" s="22"/>
      <c r="H2" s="23"/>
      <c r="I2" s="24"/>
      <c r="L2" s="20" t="s">
        <v>15</v>
      </c>
      <c r="M2" s="20"/>
      <c r="N2" s="20" t="s">
        <v>15</v>
      </c>
      <c r="O2" s="20"/>
    </row>
    <row r="3" spans="1:15" ht="15">
      <c r="A3" s="120" t="s">
        <v>627</v>
      </c>
      <c r="B3" s="25"/>
      <c r="C3" s="26"/>
      <c r="D3" s="12">
        <v>1</v>
      </c>
      <c r="E3" s="27" t="s">
        <v>16</v>
      </c>
      <c r="F3" t="s">
        <v>17</v>
      </c>
      <c r="G3" t="s">
        <v>18</v>
      </c>
      <c r="H3" s="28"/>
      <c r="I3" s="28"/>
      <c r="L3" s="125" t="str">
        <f>"A"&amp;""&amp;D3</f>
        <v>A1</v>
      </c>
      <c r="M3" s="125" t="str">
        <f>L3&amp;":  "&amp;E3</f>
        <v>A1:  REVENUE [11 + 12 + 13 + 14]</v>
      </c>
      <c r="N3" s="125" t="str">
        <f>"C"&amp;""&amp;D3</f>
        <v>C1</v>
      </c>
      <c r="O3" s="125" t="str">
        <f t="shared" ref="O3:O66" si="0">N3&amp;":  "&amp;E3</f>
        <v>C1:  REVENUE [11 + 12 + 13 + 14]</v>
      </c>
    </row>
    <row r="4" spans="1:15" ht="15">
      <c r="A4" t="str">
        <f t="shared" ref="A4:A66" si="1">D4&amp;":  "&amp;E4</f>
        <v>11:  Taxes  [111 + 112 + 113 + 114 + 115 + 116]</v>
      </c>
      <c r="B4" s="29"/>
      <c r="C4" s="30"/>
      <c r="D4" s="13">
        <v>11</v>
      </c>
      <c r="E4" s="31" t="s">
        <v>69</v>
      </c>
      <c r="F4" t="s">
        <v>19</v>
      </c>
      <c r="G4" t="s">
        <v>305</v>
      </c>
      <c r="H4" s="32"/>
      <c r="I4" s="32"/>
      <c r="L4" s="127" t="str">
        <f t="shared" ref="L4:L67" si="2">"A"&amp;""&amp;D4</f>
        <v>A11</v>
      </c>
      <c r="M4" s="31" t="str">
        <f>L4&amp;":  "&amp;E4</f>
        <v>A11:  Taxes  [111 + 112 + 113 + 114 + 115 + 116]</v>
      </c>
      <c r="N4" s="127" t="str">
        <f t="shared" ref="N4:N67" si="3">"C"&amp;""&amp;D4</f>
        <v>C11</v>
      </c>
      <c r="O4" s="31" t="str">
        <f t="shared" si="0"/>
        <v>C11:  Taxes  [111 + 112 + 113 + 114 + 115 + 116]</v>
      </c>
    </row>
    <row r="5" spans="1:15" ht="15">
      <c r="A5" t="str">
        <f t="shared" si="1"/>
        <v>111:  Taxes on income, profits, and capital gains [1111 + 1112 + 1113]</v>
      </c>
      <c r="B5" s="33" t="s">
        <v>306</v>
      </c>
      <c r="C5" s="34">
        <v>1</v>
      </c>
      <c r="D5" s="13">
        <v>111</v>
      </c>
      <c r="E5" s="31" t="s">
        <v>307</v>
      </c>
      <c r="H5" s="32" t="s">
        <v>308</v>
      </c>
      <c r="I5" s="32" t="s">
        <v>309</v>
      </c>
      <c r="L5" s="127" t="str">
        <f t="shared" si="2"/>
        <v>A111</v>
      </c>
      <c r="M5" s="31" t="str">
        <f t="shared" ref="M5:M68" si="4">L5&amp;":  "&amp;E5</f>
        <v>A111:  Taxes on income, profits, and capital gains [1111 + 1112 + 1113]</v>
      </c>
      <c r="N5" s="127" t="str">
        <f t="shared" si="3"/>
        <v>C111</v>
      </c>
      <c r="O5" s="31" t="str">
        <f t="shared" si="0"/>
        <v>C111:  Taxes on income, profits, and capital gains [1111 + 1112 + 1113]</v>
      </c>
    </row>
    <row r="6" spans="1:15">
      <c r="A6" t="str">
        <f t="shared" si="1"/>
        <v xml:space="preserve">1111:  Taxes on income: Payable by individuals </v>
      </c>
      <c r="B6" s="35" t="s">
        <v>310</v>
      </c>
      <c r="C6" s="36">
        <v>1.1000000000000001</v>
      </c>
      <c r="D6" s="11">
        <v>1111</v>
      </c>
      <c r="E6" s="37" t="s">
        <v>311</v>
      </c>
      <c r="H6" s="32" t="s">
        <v>312</v>
      </c>
      <c r="I6" s="32" t="s">
        <v>313</v>
      </c>
      <c r="L6" s="128" t="str">
        <f t="shared" si="2"/>
        <v>A1111</v>
      </c>
      <c r="M6" s="37" t="str">
        <f t="shared" si="4"/>
        <v xml:space="preserve">A1111:  Taxes on income: Payable by individuals </v>
      </c>
      <c r="N6" s="128" t="str">
        <f t="shared" si="3"/>
        <v>C1111</v>
      </c>
      <c r="O6" s="37" t="str">
        <f t="shared" si="0"/>
        <v xml:space="preserve">C1111:  Taxes on income: Payable by individuals </v>
      </c>
    </row>
    <row r="7" spans="1:15">
      <c r="A7" t="str">
        <f t="shared" si="1"/>
        <v xml:space="preserve">1112:  Taxes on income: Payable by corporations and other enterprises </v>
      </c>
      <c r="B7" s="35" t="s">
        <v>314</v>
      </c>
      <c r="C7" s="36">
        <v>1.2</v>
      </c>
      <c r="D7" s="11">
        <v>1112</v>
      </c>
      <c r="E7" s="37" t="s">
        <v>315</v>
      </c>
      <c r="H7" s="32" t="s">
        <v>316</v>
      </c>
      <c r="I7" s="32" t="s">
        <v>317</v>
      </c>
      <c r="L7" s="128" t="str">
        <f t="shared" si="2"/>
        <v>A1112</v>
      </c>
      <c r="M7" s="37" t="str">
        <f t="shared" si="4"/>
        <v xml:space="preserve">A1112:  Taxes on income: Payable by corporations and other enterprises </v>
      </c>
      <c r="N7" s="128" t="str">
        <f t="shared" si="3"/>
        <v>C1112</v>
      </c>
      <c r="O7" s="37" t="str">
        <f t="shared" si="0"/>
        <v xml:space="preserve">C1112:  Taxes on income: Payable by corporations and other enterprises </v>
      </c>
    </row>
    <row r="8" spans="1:15">
      <c r="A8" t="str">
        <f t="shared" si="1"/>
        <v xml:space="preserve">1113:  Taxes on income: Unallocable </v>
      </c>
      <c r="B8" s="35" t="s">
        <v>318</v>
      </c>
      <c r="C8" s="36">
        <v>1.3</v>
      </c>
      <c r="D8" s="11">
        <v>1113</v>
      </c>
      <c r="E8" s="37" t="s">
        <v>319</v>
      </c>
      <c r="H8" s="32" t="s">
        <v>320</v>
      </c>
      <c r="I8" s="32" t="s">
        <v>321</v>
      </c>
      <c r="L8" s="128" t="str">
        <f t="shared" si="2"/>
        <v>A1113</v>
      </c>
      <c r="M8" s="37" t="str">
        <f t="shared" si="4"/>
        <v xml:space="preserve">A1113:  Taxes on income: Unallocable </v>
      </c>
      <c r="N8" s="128" t="str">
        <f t="shared" si="3"/>
        <v>C1113</v>
      </c>
      <c r="O8" s="37" t="str">
        <f t="shared" si="0"/>
        <v xml:space="preserve">C1113:  Taxes on income: Unallocable </v>
      </c>
    </row>
    <row r="9" spans="1:15" ht="15">
      <c r="A9" t="str">
        <f t="shared" si="1"/>
        <v xml:space="preserve">112:  Taxes on payroll and workforce </v>
      </c>
      <c r="B9" s="33" t="s">
        <v>322</v>
      </c>
      <c r="C9" s="34">
        <v>3</v>
      </c>
      <c r="D9" s="13">
        <v>112</v>
      </c>
      <c r="E9" s="31" t="s">
        <v>323</v>
      </c>
      <c r="H9" s="32" t="s">
        <v>324</v>
      </c>
      <c r="I9" s="32" t="s">
        <v>325</v>
      </c>
      <c r="L9" s="127" t="str">
        <f t="shared" si="2"/>
        <v>A112</v>
      </c>
      <c r="M9" s="31" t="str">
        <f t="shared" si="4"/>
        <v xml:space="preserve">A112:  Taxes on payroll and workforce </v>
      </c>
      <c r="N9" s="127" t="str">
        <f t="shared" si="3"/>
        <v>C112</v>
      </c>
      <c r="O9" s="31" t="str">
        <f t="shared" si="0"/>
        <v xml:space="preserve">C112:  Taxes on payroll and workforce </v>
      </c>
    </row>
    <row r="10" spans="1:15" ht="15.95" customHeight="1">
      <c r="A10" t="str">
        <f t="shared" si="1"/>
        <v>113:  Taxes on property [1131 + 1132 + 1133 + 1134 + 1135 + 1136]</v>
      </c>
      <c r="B10" s="33" t="s">
        <v>326</v>
      </c>
      <c r="C10" s="34">
        <v>4</v>
      </c>
      <c r="D10" s="13">
        <v>113</v>
      </c>
      <c r="E10" s="31" t="s">
        <v>327</v>
      </c>
      <c r="H10" s="32" t="s">
        <v>328</v>
      </c>
      <c r="I10" s="32" t="s">
        <v>329</v>
      </c>
      <c r="L10" s="127" t="str">
        <f t="shared" si="2"/>
        <v>A113</v>
      </c>
      <c r="M10" s="31" t="str">
        <f t="shared" si="4"/>
        <v>A113:  Taxes on property [1131 + 1132 + 1133 + 1134 + 1135 + 1136]</v>
      </c>
      <c r="N10" s="127" t="str">
        <f t="shared" si="3"/>
        <v>C113</v>
      </c>
      <c r="O10" s="31" t="str">
        <f t="shared" si="0"/>
        <v>C113:  Taxes on property [1131 + 1132 + 1133 + 1134 + 1135 + 1136]</v>
      </c>
    </row>
    <row r="11" spans="1:15">
      <c r="A11" t="str">
        <f t="shared" si="1"/>
        <v xml:space="preserve">1131:  Taxes on property:  Recurrent taxes on immovable property </v>
      </c>
      <c r="B11" s="35" t="s">
        <v>330</v>
      </c>
      <c r="C11" s="36">
        <v>4.0999999999999996</v>
      </c>
      <c r="D11" s="11">
        <v>1131</v>
      </c>
      <c r="E11" s="37" t="s">
        <v>331</v>
      </c>
      <c r="H11" s="32" t="s">
        <v>332</v>
      </c>
      <c r="I11" s="32" t="s">
        <v>333</v>
      </c>
      <c r="L11" s="128" t="str">
        <f t="shared" si="2"/>
        <v>A1131</v>
      </c>
      <c r="M11" s="37" t="str">
        <f t="shared" si="4"/>
        <v xml:space="preserve">A1131:  Taxes on property:  Recurrent taxes on immovable property </v>
      </c>
      <c r="N11" s="128" t="str">
        <f t="shared" si="3"/>
        <v>C1131</v>
      </c>
      <c r="O11" s="37" t="str">
        <f t="shared" si="0"/>
        <v xml:space="preserve">C1131:  Taxes on property:  Recurrent taxes on immovable property </v>
      </c>
    </row>
    <row r="12" spans="1:15">
      <c r="A12" t="str">
        <f t="shared" si="1"/>
        <v xml:space="preserve">1132:  Taxes on property:  Recurrent taxes on net wealth </v>
      </c>
      <c r="B12" s="35" t="s">
        <v>334</v>
      </c>
      <c r="C12" s="36">
        <v>4.2</v>
      </c>
      <c r="D12" s="11">
        <v>1132</v>
      </c>
      <c r="E12" s="37" t="s">
        <v>335</v>
      </c>
      <c r="H12" s="32" t="s">
        <v>336</v>
      </c>
      <c r="I12" s="32" t="s">
        <v>195</v>
      </c>
      <c r="L12" s="128" t="str">
        <f t="shared" si="2"/>
        <v>A1132</v>
      </c>
      <c r="M12" s="37" t="str">
        <f t="shared" si="4"/>
        <v xml:space="preserve">A1132:  Taxes on property:  Recurrent taxes on net wealth </v>
      </c>
      <c r="N12" s="128" t="str">
        <f t="shared" si="3"/>
        <v>C1132</v>
      </c>
      <c r="O12" s="37" t="str">
        <f t="shared" si="0"/>
        <v xml:space="preserve">C1132:  Taxes on property:  Recurrent taxes on net wealth </v>
      </c>
    </row>
    <row r="13" spans="1:15">
      <c r="A13" t="str">
        <f t="shared" si="1"/>
        <v xml:space="preserve">1133:  Taxes on property:  Estate, inheritance, and gift taxes </v>
      </c>
      <c r="B13" s="35" t="s">
        <v>196</v>
      </c>
      <c r="C13" s="36">
        <v>4.3</v>
      </c>
      <c r="D13" s="11">
        <v>1133</v>
      </c>
      <c r="E13" s="37" t="s">
        <v>197</v>
      </c>
      <c r="H13" s="32" t="s">
        <v>198</v>
      </c>
      <c r="I13" s="32" t="s">
        <v>199</v>
      </c>
      <c r="L13" s="128" t="str">
        <f t="shared" si="2"/>
        <v>A1133</v>
      </c>
      <c r="M13" s="37" t="str">
        <f t="shared" si="4"/>
        <v xml:space="preserve">A1133:  Taxes on property:  Estate, inheritance, and gift taxes </v>
      </c>
      <c r="N13" s="128" t="str">
        <f t="shared" si="3"/>
        <v>C1133</v>
      </c>
      <c r="O13" s="37" t="str">
        <f t="shared" si="0"/>
        <v xml:space="preserve">C1133:  Taxes on property:  Estate, inheritance, and gift taxes </v>
      </c>
    </row>
    <row r="14" spans="1:15">
      <c r="A14" t="str">
        <f t="shared" si="1"/>
        <v xml:space="preserve">1134:  Taxes on property:  Taxes on financial and capital transactions </v>
      </c>
      <c r="B14" s="35" t="s">
        <v>200</v>
      </c>
      <c r="C14" s="36">
        <v>4.4000000000000004</v>
      </c>
      <c r="D14" s="11">
        <v>1134</v>
      </c>
      <c r="E14" s="37" t="s">
        <v>201</v>
      </c>
      <c r="H14" s="32" t="s">
        <v>202</v>
      </c>
      <c r="I14" s="32" t="s">
        <v>203</v>
      </c>
      <c r="L14" s="128" t="str">
        <f t="shared" si="2"/>
        <v>A1134</v>
      </c>
      <c r="M14" s="37" t="str">
        <f t="shared" si="4"/>
        <v xml:space="preserve">A1134:  Taxes on property:  Taxes on financial and capital transactions </v>
      </c>
      <c r="N14" s="128" t="str">
        <f t="shared" si="3"/>
        <v>C1134</v>
      </c>
      <c r="O14" s="37" t="str">
        <f t="shared" si="0"/>
        <v xml:space="preserve">C1134:  Taxes on property:  Taxes on financial and capital transactions </v>
      </c>
    </row>
    <row r="15" spans="1:15">
      <c r="A15" t="str">
        <f t="shared" si="1"/>
        <v xml:space="preserve">1135:  Taxes on property:  Other nonrecurrent taxes on property </v>
      </c>
      <c r="B15" s="35" t="s">
        <v>204</v>
      </c>
      <c r="C15" s="36">
        <v>4.5</v>
      </c>
      <c r="D15" s="11">
        <v>1135</v>
      </c>
      <c r="E15" s="37" t="s">
        <v>20</v>
      </c>
      <c r="H15" s="32" t="s">
        <v>21</v>
      </c>
      <c r="I15" s="32" t="s">
        <v>22</v>
      </c>
      <c r="L15" s="128" t="str">
        <f t="shared" si="2"/>
        <v>A1135</v>
      </c>
      <c r="M15" s="37" t="str">
        <f t="shared" si="4"/>
        <v xml:space="preserve">A1135:  Taxes on property:  Other nonrecurrent taxes on property </v>
      </c>
      <c r="N15" s="128" t="str">
        <f t="shared" si="3"/>
        <v>C1135</v>
      </c>
      <c r="O15" s="37" t="str">
        <f t="shared" si="0"/>
        <v xml:space="preserve">C1135:  Taxes on property:  Other nonrecurrent taxes on property </v>
      </c>
    </row>
    <row r="16" spans="1:15">
      <c r="A16" t="str">
        <f t="shared" si="1"/>
        <v xml:space="preserve">1136:  Taxes on property:  Other recurrent taxes on property </v>
      </c>
      <c r="B16" s="35" t="s">
        <v>23</v>
      </c>
      <c r="C16" s="36">
        <v>4.5999999999999996</v>
      </c>
      <c r="D16" s="11">
        <v>1136</v>
      </c>
      <c r="E16" s="37" t="s">
        <v>24</v>
      </c>
      <c r="H16" s="32" t="s">
        <v>25</v>
      </c>
      <c r="I16" s="32" t="s">
        <v>26</v>
      </c>
      <c r="L16" s="128" t="str">
        <f t="shared" si="2"/>
        <v>A1136</v>
      </c>
      <c r="M16" s="37" t="str">
        <f t="shared" si="4"/>
        <v xml:space="preserve">A1136:  Taxes on property:  Other recurrent taxes on property </v>
      </c>
      <c r="N16" s="128" t="str">
        <f t="shared" si="3"/>
        <v>C1136</v>
      </c>
      <c r="O16" s="37" t="str">
        <f t="shared" si="0"/>
        <v xml:space="preserve">C1136:  Taxes on property:  Other recurrent taxes on property </v>
      </c>
    </row>
    <row r="17" spans="1:15" ht="15">
      <c r="A17" t="str">
        <f t="shared" si="1"/>
        <v xml:space="preserve">114:  Taxes on goods and services </v>
      </c>
      <c r="B17" s="33" t="s">
        <v>27</v>
      </c>
      <c r="C17" s="34">
        <v>5</v>
      </c>
      <c r="D17" s="13">
        <v>114</v>
      </c>
      <c r="E17" s="31" t="s">
        <v>28</v>
      </c>
      <c r="H17" s="32" t="s">
        <v>29</v>
      </c>
      <c r="I17" s="32" t="s">
        <v>30</v>
      </c>
      <c r="L17" s="127" t="str">
        <f t="shared" si="2"/>
        <v>A114</v>
      </c>
      <c r="M17" s="31" t="str">
        <f t="shared" si="4"/>
        <v xml:space="preserve">A114:  Taxes on goods and services </v>
      </c>
      <c r="N17" s="127" t="str">
        <f t="shared" si="3"/>
        <v>C114</v>
      </c>
      <c r="O17" s="31" t="str">
        <f t="shared" si="0"/>
        <v xml:space="preserve">C114:  Taxes on goods and services </v>
      </c>
    </row>
    <row r="18" spans="1:15">
      <c r="A18" t="str">
        <f t="shared" si="1"/>
        <v>1141:  Taxes on goods and services:  General taxes on goods and services  [11411 + 11412 + 11413]</v>
      </c>
      <c r="B18" s="35" t="s">
        <v>31</v>
      </c>
      <c r="C18" s="36">
        <v>5.0999999999999996</v>
      </c>
      <c r="D18" s="11">
        <v>1141</v>
      </c>
      <c r="E18" s="37" t="s">
        <v>32</v>
      </c>
      <c r="H18" s="32" t="s">
        <v>33</v>
      </c>
      <c r="I18" s="32" t="s">
        <v>34</v>
      </c>
      <c r="L18" s="128" t="str">
        <f t="shared" si="2"/>
        <v>A1141</v>
      </c>
      <c r="M18" s="37" t="str">
        <f t="shared" si="4"/>
        <v>A1141:  Taxes on goods and services:  General taxes on goods and services  [11411 + 11412 + 11413]</v>
      </c>
      <c r="N18" s="128" t="str">
        <f t="shared" si="3"/>
        <v>C1141</v>
      </c>
      <c r="O18" s="37" t="str">
        <f t="shared" si="0"/>
        <v>C1141:  Taxes on goods and services:  General taxes on goods and services  [11411 + 11412 + 11413]</v>
      </c>
    </row>
    <row r="19" spans="1:15">
      <c r="A19" t="str">
        <f t="shared" si="1"/>
        <v xml:space="preserve">11411:  General taxes on goods and services:  Value-added taxes </v>
      </c>
      <c r="B19" s="38"/>
      <c r="C19" s="39">
        <v>1</v>
      </c>
      <c r="D19" s="11">
        <v>11411</v>
      </c>
      <c r="E19" s="37" t="s">
        <v>35</v>
      </c>
      <c r="H19" s="32"/>
      <c r="I19" s="32"/>
      <c r="L19" s="128" t="str">
        <f t="shared" si="2"/>
        <v>A11411</v>
      </c>
      <c r="M19" s="37" t="str">
        <f t="shared" si="4"/>
        <v xml:space="preserve">A11411:  General taxes on goods and services:  Value-added taxes </v>
      </c>
      <c r="N19" s="128" t="str">
        <f t="shared" si="3"/>
        <v>C11411</v>
      </c>
      <c r="O19" s="37" t="str">
        <f t="shared" si="0"/>
        <v xml:space="preserve">C11411:  General taxes on goods and services:  Value-added taxes </v>
      </c>
    </row>
    <row r="20" spans="1:15">
      <c r="A20" t="str">
        <f t="shared" si="1"/>
        <v xml:space="preserve">11412:  General taxes on goods and services:  Sales taxes </v>
      </c>
      <c r="B20" s="38"/>
      <c r="C20" s="39"/>
      <c r="D20" s="11">
        <v>11412</v>
      </c>
      <c r="E20" s="37" t="s">
        <v>36</v>
      </c>
      <c r="H20" s="32"/>
      <c r="I20" s="32"/>
      <c r="L20" s="128" t="str">
        <f t="shared" si="2"/>
        <v>A11412</v>
      </c>
      <c r="M20" s="37" t="str">
        <f t="shared" si="4"/>
        <v xml:space="preserve">A11412:  General taxes on goods and services:  Sales taxes </v>
      </c>
      <c r="N20" s="128" t="str">
        <f t="shared" si="3"/>
        <v>C11412</v>
      </c>
      <c r="O20" s="37" t="str">
        <f t="shared" si="0"/>
        <v xml:space="preserve">C11412:  General taxes on goods and services:  Sales taxes </v>
      </c>
    </row>
    <row r="21" spans="1:15">
      <c r="A21" t="str">
        <f t="shared" si="1"/>
        <v xml:space="preserve">11413:  General taxes on goods and services:  Turnover &amp; other general taxes on G &amp; S </v>
      </c>
      <c r="B21" s="38"/>
      <c r="C21" s="39"/>
      <c r="D21" s="11">
        <v>11413</v>
      </c>
      <c r="E21" s="37" t="s">
        <v>37</v>
      </c>
      <c r="H21" s="32"/>
      <c r="I21" s="32"/>
      <c r="L21" s="128" t="str">
        <f t="shared" si="2"/>
        <v>A11413</v>
      </c>
      <c r="M21" s="37" t="str">
        <f t="shared" si="4"/>
        <v xml:space="preserve">A11413:  General taxes on goods and services:  Turnover &amp; other general taxes on G &amp; S </v>
      </c>
      <c r="N21" s="128" t="str">
        <f t="shared" si="3"/>
        <v>C11413</v>
      </c>
      <c r="O21" s="37" t="str">
        <f t="shared" si="0"/>
        <v xml:space="preserve">C11413:  General taxes on goods and services:  Turnover &amp; other general taxes on G &amp; S </v>
      </c>
    </row>
    <row r="22" spans="1:15">
      <c r="A22" t="str">
        <f t="shared" si="1"/>
        <v xml:space="preserve">1142:  Taxes on goods and services:  Excises </v>
      </c>
      <c r="B22" s="35" t="s">
        <v>38</v>
      </c>
      <c r="C22" s="36">
        <v>5.2</v>
      </c>
      <c r="D22" s="11">
        <v>1142</v>
      </c>
      <c r="E22" s="37" t="s">
        <v>39</v>
      </c>
      <c r="H22" s="32" t="s">
        <v>40</v>
      </c>
      <c r="I22" s="32" t="s">
        <v>41</v>
      </c>
      <c r="L22" s="128" t="str">
        <f t="shared" si="2"/>
        <v>A1142</v>
      </c>
      <c r="M22" s="37" t="str">
        <f t="shared" si="4"/>
        <v xml:space="preserve">A1142:  Taxes on goods and services:  Excises </v>
      </c>
      <c r="N22" s="128" t="str">
        <f t="shared" si="3"/>
        <v>C1142</v>
      </c>
      <c r="O22" s="37" t="str">
        <f t="shared" si="0"/>
        <v xml:space="preserve">C1142:  Taxes on goods and services:  Excises </v>
      </c>
    </row>
    <row r="23" spans="1:15">
      <c r="A23" t="str">
        <f t="shared" si="1"/>
        <v xml:space="preserve">1143:  Taxes on goods and services:  Profits of fiscal monopolies </v>
      </c>
      <c r="B23" s="35" t="s">
        <v>42</v>
      </c>
      <c r="C23" s="36">
        <v>5.3</v>
      </c>
      <c r="D23" s="11">
        <v>1143</v>
      </c>
      <c r="E23" s="37" t="s">
        <v>43</v>
      </c>
      <c r="H23" s="32" t="s">
        <v>44</v>
      </c>
      <c r="I23" s="32" t="s">
        <v>45</v>
      </c>
      <c r="L23" s="128" t="str">
        <f t="shared" si="2"/>
        <v>A1143</v>
      </c>
      <c r="M23" s="37" t="str">
        <f t="shared" si="4"/>
        <v xml:space="preserve">A1143:  Taxes on goods and services:  Profits of fiscal monopolies </v>
      </c>
      <c r="N23" s="128" t="str">
        <f t="shared" si="3"/>
        <v>C1143</v>
      </c>
      <c r="O23" s="37" t="str">
        <f t="shared" si="0"/>
        <v xml:space="preserve">C1143:  Taxes on goods and services:  Profits of fiscal monopolies </v>
      </c>
    </row>
    <row r="24" spans="1:15">
      <c r="A24" t="str">
        <f t="shared" si="1"/>
        <v xml:space="preserve">1144:  Taxes on goods and services:  Taxes on specific services </v>
      </c>
      <c r="B24" s="35" t="s">
        <v>46</v>
      </c>
      <c r="C24" s="36">
        <v>5.4</v>
      </c>
      <c r="D24" s="11">
        <v>1144</v>
      </c>
      <c r="E24" s="37" t="s">
        <v>253</v>
      </c>
      <c r="H24" s="32" t="s">
        <v>254</v>
      </c>
      <c r="I24" s="32" t="s">
        <v>255</v>
      </c>
      <c r="L24" s="128" t="str">
        <f t="shared" si="2"/>
        <v>A1144</v>
      </c>
      <c r="M24" s="37" t="str">
        <f t="shared" si="4"/>
        <v xml:space="preserve">A1144:  Taxes on goods and services:  Taxes on specific services </v>
      </c>
      <c r="N24" s="128" t="str">
        <f t="shared" si="3"/>
        <v>C1144</v>
      </c>
      <c r="O24" s="37" t="str">
        <f t="shared" si="0"/>
        <v xml:space="preserve">C1144:  Taxes on goods and services:  Taxes on specific services </v>
      </c>
    </row>
    <row r="25" spans="1:15">
      <c r="A25" t="str">
        <f t="shared" si="1"/>
        <v>1145:  Taxes on goods and services:  Taxes on use of goods, permission to use goods  [11451 + 11452]</v>
      </c>
      <c r="B25" s="35" t="s">
        <v>256</v>
      </c>
      <c r="C25" s="36">
        <v>5.5</v>
      </c>
      <c r="D25" s="11">
        <v>1145</v>
      </c>
      <c r="E25" s="37" t="s">
        <v>257</v>
      </c>
      <c r="H25" s="32" t="s">
        <v>258</v>
      </c>
      <c r="I25" s="32" t="s">
        <v>259</v>
      </c>
      <c r="L25" s="128" t="str">
        <f t="shared" si="2"/>
        <v>A1145</v>
      </c>
      <c r="M25" s="37" t="str">
        <f t="shared" si="4"/>
        <v>A1145:  Taxes on goods and services:  Taxes on use of goods, permission to use goods  [11451 + 11452]</v>
      </c>
      <c r="N25" s="128" t="str">
        <f t="shared" si="3"/>
        <v>C1145</v>
      </c>
      <c r="O25" s="37" t="str">
        <f t="shared" si="0"/>
        <v>C1145:  Taxes on goods and services:  Taxes on use of goods, permission to use goods  [11451 + 11452]</v>
      </c>
    </row>
    <row r="26" spans="1:15">
      <c r="A26" t="str">
        <f t="shared" si="1"/>
        <v xml:space="preserve">11451:  Taxes on use and permission of goods and services:  Motor vehicles taxes </v>
      </c>
      <c r="B26" s="38"/>
      <c r="C26" s="39"/>
      <c r="D26" s="11">
        <v>11451</v>
      </c>
      <c r="E26" s="37" t="s">
        <v>260</v>
      </c>
      <c r="H26" s="32"/>
      <c r="I26" s="32"/>
      <c r="L26" s="128" t="str">
        <f t="shared" si="2"/>
        <v>A11451</v>
      </c>
      <c r="M26" s="37" t="str">
        <f t="shared" si="4"/>
        <v xml:space="preserve">A11451:  Taxes on use and permission of goods and services:  Motor vehicles taxes </v>
      </c>
      <c r="N26" s="128" t="str">
        <f t="shared" si="3"/>
        <v>C11451</v>
      </c>
      <c r="O26" s="37" t="str">
        <f t="shared" si="0"/>
        <v xml:space="preserve">C11451:  Taxes on use and permission of goods and services:  Motor vehicles taxes </v>
      </c>
    </row>
    <row r="27" spans="1:15">
      <c r="A27" t="str">
        <f t="shared" si="1"/>
        <v xml:space="preserve">11452:  Taxes on use and permission of goods and services:  Other </v>
      </c>
      <c r="B27" s="38"/>
      <c r="C27" s="39"/>
      <c r="D27" s="11">
        <v>11452</v>
      </c>
      <c r="E27" s="37" t="s">
        <v>261</v>
      </c>
      <c r="H27" s="32"/>
      <c r="I27" s="32"/>
      <c r="L27" s="128" t="str">
        <f t="shared" si="2"/>
        <v>A11452</v>
      </c>
      <c r="M27" s="37" t="str">
        <f t="shared" si="4"/>
        <v xml:space="preserve">A11452:  Taxes on use and permission of goods and services:  Other </v>
      </c>
      <c r="N27" s="128" t="str">
        <f t="shared" si="3"/>
        <v>C11452</v>
      </c>
      <c r="O27" s="37" t="str">
        <f t="shared" si="0"/>
        <v xml:space="preserve">C11452:  Taxes on use and permission of goods and services:  Other </v>
      </c>
    </row>
    <row r="28" spans="1:15">
      <c r="A28" t="str">
        <f t="shared" si="1"/>
        <v xml:space="preserve">1146:  Taxes on goods and services:  Other taxes on goods and services </v>
      </c>
      <c r="B28" s="35" t="s">
        <v>262</v>
      </c>
      <c r="C28" s="36">
        <v>5.6</v>
      </c>
      <c r="D28" s="11">
        <v>1146</v>
      </c>
      <c r="E28" s="37" t="s">
        <v>263</v>
      </c>
      <c r="H28" s="32" t="s">
        <v>264</v>
      </c>
      <c r="I28" s="32" t="s">
        <v>265</v>
      </c>
      <c r="L28" s="128" t="str">
        <f t="shared" si="2"/>
        <v>A1146</v>
      </c>
      <c r="M28" s="37" t="str">
        <f t="shared" si="4"/>
        <v xml:space="preserve">A1146:  Taxes on goods and services:  Other taxes on goods and services </v>
      </c>
      <c r="N28" s="128" t="str">
        <f t="shared" si="3"/>
        <v>C1146</v>
      </c>
      <c r="O28" s="37" t="str">
        <f t="shared" si="0"/>
        <v xml:space="preserve">C1146:  Taxes on goods and services:  Other taxes on goods and services </v>
      </c>
    </row>
    <row r="29" spans="1:15" ht="15">
      <c r="A29" t="str">
        <f t="shared" si="1"/>
        <v>115:  Taxes on international trade and transactions [1151 + 1152 + 1153 + 1154 + 1155 + 1156]</v>
      </c>
      <c r="B29" s="33" t="s">
        <v>266</v>
      </c>
      <c r="C29" s="34">
        <v>6</v>
      </c>
      <c r="D29" s="13">
        <v>115</v>
      </c>
      <c r="E29" s="31" t="s">
        <v>267</v>
      </c>
      <c r="H29" s="32" t="s">
        <v>268</v>
      </c>
      <c r="I29" s="32" t="s">
        <v>269</v>
      </c>
      <c r="L29" s="127" t="str">
        <f t="shared" si="2"/>
        <v>A115</v>
      </c>
      <c r="M29" s="31" t="str">
        <f t="shared" si="4"/>
        <v>A115:  Taxes on international trade and transactions [1151 + 1152 + 1153 + 1154 + 1155 + 1156]</v>
      </c>
      <c r="N29" s="127" t="str">
        <f t="shared" si="3"/>
        <v>C115</v>
      </c>
      <c r="O29" s="31" t="str">
        <f t="shared" si="0"/>
        <v>C115:  Taxes on international trade and transactions [1151 + 1152 + 1153 + 1154 + 1155 + 1156]</v>
      </c>
    </row>
    <row r="30" spans="1:15">
      <c r="A30" t="str">
        <f t="shared" si="1"/>
        <v xml:space="preserve">1151:  Taxes on international trade and transactions: Customs and other import duties </v>
      </c>
      <c r="B30" s="35" t="s">
        <v>270</v>
      </c>
      <c r="C30" s="36">
        <v>6.1</v>
      </c>
      <c r="D30" s="11">
        <v>1151</v>
      </c>
      <c r="E30" s="37" t="s">
        <v>271</v>
      </c>
      <c r="H30" s="32" t="s">
        <v>272</v>
      </c>
      <c r="I30" s="32" t="s">
        <v>273</v>
      </c>
      <c r="L30" s="128" t="str">
        <f t="shared" si="2"/>
        <v>A1151</v>
      </c>
      <c r="M30" s="37" t="str">
        <f t="shared" si="4"/>
        <v xml:space="preserve">A1151:  Taxes on international trade and transactions: Customs and other import duties </v>
      </c>
      <c r="N30" s="128" t="str">
        <f t="shared" si="3"/>
        <v>C1151</v>
      </c>
      <c r="O30" s="37" t="str">
        <f t="shared" si="0"/>
        <v xml:space="preserve">C1151:  Taxes on international trade and transactions: Customs and other import duties </v>
      </c>
    </row>
    <row r="31" spans="1:15">
      <c r="A31" t="str">
        <f t="shared" si="1"/>
        <v xml:space="preserve">1152:  Taxes on international trade and transactions: Taxes on exports </v>
      </c>
      <c r="B31" s="35" t="s">
        <v>274</v>
      </c>
      <c r="C31" s="36">
        <v>6.2</v>
      </c>
      <c r="D31" s="11">
        <v>1152</v>
      </c>
      <c r="E31" s="37" t="s">
        <v>275</v>
      </c>
      <c r="H31" s="32" t="s">
        <v>276</v>
      </c>
      <c r="I31" s="32" t="s">
        <v>277</v>
      </c>
      <c r="L31" s="128" t="str">
        <f t="shared" si="2"/>
        <v>A1152</v>
      </c>
      <c r="M31" s="37" t="str">
        <f t="shared" si="4"/>
        <v xml:space="preserve">A1152:  Taxes on international trade and transactions: Taxes on exports </v>
      </c>
      <c r="N31" s="128" t="str">
        <f t="shared" si="3"/>
        <v>C1152</v>
      </c>
      <c r="O31" s="37" t="str">
        <f t="shared" si="0"/>
        <v xml:space="preserve">C1152:  Taxes on international trade and transactions: Taxes on exports </v>
      </c>
    </row>
    <row r="32" spans="1:15">
      <c r="A32" t="str">
        <f t="shared" si="1"/>
        <v xml:space="preserve">1153:  Taxes on international trade and transactions: Profits of export or import monopolies </v>
      </c>
      <c r="B32" s="35" t="s">
        <v>278</v>
      </c>
      <c r="C32" s="36">
        <v>6.3</v>
      </c>
      <c r="D32" s="11">
        <v>1153</v>
      </c>
      <c r="E32" s="37" t="s">
        <v>453</v>
      </c>
      <c r="H32" s="32" t="s">
        <v>454</v>
      </c>
      <c r="I32" s="32" t="s">
        <v>455</v>
      </c>
      <c r="L32" s="128" t="str">
        <f t="shared" si="2"/>
        <v>A1153</v>
      </c>
      <c r="M32" s="37" t="str">
        <f t="shared" si="4"/>
        <v xml:space="preserve">A1153:  Taxes on international trade and transactions: Profits of export or import monopolies </v>
      </c>
      <c r="N32" s="128" t="str">
        <f t="shared" si="3"/>
        <v>C1153</v>
      </c>
      <c r="O32" s="37" t="str">
        <f t="shared" si="0"/>
        <v xml:space="preserve">C1153:  Taxes on international trade and transactions: Profits of export or import monopolies </v>
      </c>
    </row>
    <row r="33" spans="1:15">
      <c r="A33" t="str">
        <f t="shared" si="1"/>
        <v xml:space="preserve">1154:  Taxes on international trade and transactions: Exchange profits </v>
      </c>
      <c r="B33" s="35" t="s">
        <v>456</v>
      </c>
      <c r="C33" s="36">
        <v>6.4</v>
      </c>
      <c r="D33" s="11">
        <v>1154</v>
      </c>
      <c r="E33" s="37" t="s">
        <v>457</v>
      </c>
      <c r="H33" s="32" t="s">
        <v>458</v>
      </c>
      <c r="I33" s="32" t="s">
        <v>459</v>
      </c>
      <c r="L33" s="128" t="str">
        <f t="shared" si="2"/>
        <v>A1154</v>
      </c>
      <c r="M33" s="37" t="str">
        <f t="shared" si="4"/>
        <v xml:space="preserve">A1154:  Taxes on international trade and transactions: Exchange profits </v>
      </c>
      <c r="N33" s="128" t="str">
        <f t="shared" si="3"/>
        <v>C1154</v>
      </c>
      <c r="O33" s="37" t="str">
        <f t="shared" si="0"/>
        <v xml:space="preserve">C1154:  Taxes on international trade and transactions: Exchange profits </v>
      </c>
    </row>
    <row r="34" spans="1:15">
      <c r="A34" t="str">
        <f t="shared" si="1"/>
        <v xml:space="preserve">1155:  Taxes on international trade and transactions: Exchange taxes </v>
      </c>
      <c r="B34" s="35" t="s">
        <v>460</v>
      </c>
      <c r="C34" s="36">
        <v>6.5</v>
      </c>
      <c r="D34" s="11">
        <v>1155</v>
      </c>
      <c r="E34" s="37" t="s">
        <v>516</v>
      </c>
      <c r="H34" s="32" t="s">
        <v>517</v>
      </c>
      <c r="I34" s="32" t="s">
        <v>518</v>
      </c>
      <c r="L34" s="128" t="str">
        <f t="shared" si="2"/>
        <v>A1155</v>
      </c>
      <c r="M34" s="37" t="str">
        <f t="shared" si="4"/>
        <v xml:space="preserve">A1155:  Taxes on international trade and transactions: Exchange taxes </v>
      </c>
      <c r="N34" s="128" t="str">
        <f t="shared" si="3"/>
        <v>C1155</v>
      </c>
      <c r="O34" s="37" t="str">
        <f t="shared" si="0"/>
        <v xml:space="preserve">C1155:  Taxes on international trade and transactions: Exchange taxes </v>
      </c>
    </row>
    <row r="35" spans="1:15">
      <c r="A35" t="str">
        <f t="shared" si="1"/>
        <v xml:space="preserve">1156:  Taxes on international trade and transactions: Other taxes on international trade and transactions </v>
      </c>
      <c r="B35" s="35" t="s">
        <v>519</v>
      </c>
      <c r="C35" s="36">
        <v>6.6</v>
      </c>
      <c r="D35" s="11">
        <v>1156</v>
      </c>
      <c r="E35" s="37" t="s">
        <v>520</v>
      </c>
      <c r="H35" s="32" t="s">
        <v>521</v>
      </c>
      <c r="I35" s="32" t="s">
        <v>522</v>
      </c>
      <c r="L35" s="128" t="str">
        <f t="shared" si="2"/>
        <v>A1156</v>
      </c>
      <c r="M35" s="37" t="str">
        <f t="shared" si="4"/>
        <v xml:space="preserve">A1156:  Taxes on international trade and transactions: Other taxes on international trade and transactions </v>
      </c>
      <c r="N35" s="128" t="str">
        <f t="shared" si="3"/>
        <v>C1156</v>
      </c>
      <c r="O35" s="37" t="str">
        <f t="shared" si="0"/>
        <v xml:space="preserve">C1156:  Taxes on international trade and transactions: Other taxes on international trade and transactions </v>
      </c>
    </row>
    <row r="36" spans="1:15" ht="15">
      <c r="A36" t="str">
        <f t="shared" si="1"/>
        <v xml:space="preserve">116:  Other taxes </v>
      </c>
      <c r="B36" s="40" t="s">
        <v>523</v>
      </c>
      <c r="C36" s="41">
        <v>7</v>
      </c>
      <c r="D36" s="42">
        <v>116</v>
      </c>
      <c r="E36" s="43" t="s">
        <v>524</v>
      </c>
      <c r="H36" s="32" t="s">
        <v>525</v>
      </c>
      <c r="I36" s="32" t="s">
        <v>526</v>
      </c>
      <c r="L36" s="127" t="str">
        <f t="shared" si="2"/>
        <v>A116</v>
      </c>
      <c r="M36" s="31" t="str">
        <f t="shared" si="4"/>
        <v xml:space="preserve">A116:  Other taxes </v>
      </c>
      <c r="N36" s="127" t="str">
        <f t="shared" si="3"/>
        <v>C116</v>
      </c>
      <c r="O36" s="31" t="str">
        <f t="shared" si="0"/>
        <v xml:space="preserve">C116:  Other taxes </v>
      </c>
    </row>
    <row r="37" spans="1:15" ht="15">
      <c r="A37" t="str">
        <f t="shared" si="1"/>
        <v>12:  Social contributions [121 + 122]</v>
      </c>
      <c r="B37" s="29"/>
      <c r="C37" s="30"/>
      <c r="D37" s="13">
        <v>12</v>
      </c>
      <c r="E37" s="31" t="s">
        <v>527</v>
      </c>
      <c r="F37" t="s">
        <v>528</v>
      </c>
      <c r="G37" t="s">
        <v>529</v>
      </c>
      <c r="H37" s="32"/>
      <c r="I37" s="32"/>
      <c r="L37" s="127" t="str">
        <f t="shared" si="2"/>
        <v>A12</v>
      </c>
      <c r="M37" s="31" t="str">
        <f t="shared" si="4"/>
        <v>A12:  Social contributions [121 + 122]</v>
      </c>
      <c r="N37" s="127" t="str">
        <f t="shared" si="3"/>
        <v>C12</v>
      </c>
      <c r="O37" s="31" t="str">
        <f t="shared" si="0"/>
        <v>C12:  Social contributions [121 + 122]</v>
      </c>
    </row>
    <row r="38" spans="1:15" ht="15">
      <c r="A38" t="str">
        <f t="shared" si="1"/>
        <v>121:  Social security contributions [1211 + 1212 + 1213 + 1214]</v>
      </c>
      <c r="B38" s="33" t="s">
        <v>530</v>
      </c>
      <c r="C38" s="34">
        <v>2</v>
      </c>
      <c r="D38" s="13">
        <v>121</v>
      </c>
      <c r="E38" s="31" t="s">
        <v>531</v>
      </c>
      <c r="H38" s="32" t="s">
        <v>532</v>
      </c>
      <c r="I38" s="32" t="s">
        <v>533</v>
      </c>
      <c r="L38" s="127" t="str">
        <f t="shared" si="2"/>
        <v>A121</v>
      </c>
      <c r="M38" s="31" t="str">
        <f t="shared" si="4"/>
        <v>A121:  Social security contributions [1211 + 1212 + 1213 + 1214]</v>
      </c>
      <c r="N38" s="127" t="str">
        <f t="shared" si="3"/>
        <v>C121</v>
      </c>
      <c r="O38" s="31" t="str">
        <f t="shared" si="0"/>
        <v>C121:  Social security contributions [1211 + 1212 + 1213 + 1214]</v>
      </c>
    </row>
    <row r="39" spans="1:15">
      <c r="A39" t="str">
        <f t="shared" si="1"/>
        <v xml:space="preserve">1211:  Social security contributions:  Employee contributions </v>
      </c>
      <c r="B39" s="35" t="s">
        <v>534</v>
      </c>
      <c r="C39" s="36">
        <v>2.1</v>
      </c>
      <c r="D39" s="11">
        <v>1211</v>
      </c>
      <c r="E39" s="37" t="s">
        <v>535</v>
      </c>
      <c r="H39" s="32" t="s">
        <v>536</v>
      </c>
      <c r="I39" s="32" t="s">
        <v>537</v>
      </c>
      <c r="L39" s="128" t="str">
        <f t="shared" si="2"/>
        <v>A1211</v>
      </c>
      <c r="M39" s="37" t="str">
        <f t="shared" si="4"/>
        <v xml:space="preserve">A1211:  Social security contributions:  Employee contributions </v>
      </c>
      <c r="N39" s="128" t="str">
        <f t="shared" si="3"/>
        <v>C1211</v>
      </c>
      <c r="O39" s="37" t="str">
        <f t="shared" si="0"/>
        <v xml:space="preserve">C1211:  Social security contributions:  Employee contributions </v>
      </c>
    </row>
    <row r="40" spans="1:15">
      <c r="A40" t="str">
        <f t="shared" si="1"/>
        <v xml:space="preserve">1212:  Social security contributions:  Employer contributions </v>
      </c>
      <c r="B40" s="35" t="s">
        <v>113</v>
      </c>
      <c r="C40" s="36">
        <v>2.2000000000000002</v>
      </c>
      <c r="D40" s="11">
        <v>1212</v>
      </c>
      <c r="E40" s="37" t="s">
        <v>114</v>
      </c>
      <c r="H40" s="32" t="s">
        <v>115</v>
      </c>
      <c r="I40" s="32" t="s">
        <v>116</v>
      </c>
      <c r="L40" s="128" t="str">
        <f t="shared" si="2"/>
        <v>A1212</v>
      </c>
      <c r="M40" s="37" t="str">
        <f t="shared" si="4"/>
        <v xml:space="preserve">A1212:  Social security contributions:  Employer contributions </v>
      </c>
      <c r="N40" s="128" t="str">
        <f t="shared" si="3"/>
        <v>C1212</v>
      </c>
      <c r="O40" s="37" t="str">
        <f t="shared" si="0"/>
        <v xml:space="preserve">C1212:  Social security contributions:  Employer contributions </v>
      </c>
    </row>
    <row r="41" spans="1:15">
      <c r="A41" t="str">
        <f t="shared" si="1"/>
        <v xml:space="preserve">1213:  Social security contributions:  Self-employed or nonemployed contributions </v>
      </c>
      <c r="B41" s="35" t="s">
        <v>117</v>
      </c>
      <c r="C41" s="36">
        <v>2.2999999999999998</v>
      </c>
      <c r="D41" s="11">
        <v>1213</v>
      </c>
      <c r="E41" s="37" t="s">
        <v>120</v>
      </c>
      <c r="H41" s="32" t="s">
        <v>121</v>
      </c>
      <c r="I41" s="32" t="s">
        <v>122</v>
      </c>
      <c r="L41" s="128" t="str">
        <f t="shared" si="2"/>
        <v>A1213</v>
      </c>
      <c r="M41" s="37" t="str">
        <f t="shared" si="4"/>
        <v xml:space="preserve">A1213:  Social security contributions:  Self-employed or nonemployed contributions </v>
      </c>
      <c r="N41" s="128" t="str">
        <f t="shared" si="3"/>
        <v>C1213</v>
      </c>
      <c r="O41" s="37" t="str">
        <f t="shared" si="0"/>
        <v xml:space="preserve">C1213:  Social security contributions:  Self-employed or nonemployed contributions </v>
      </c>
    </row>
    <row r="42" spans="1:15">
      <c r="A42" t="str">
        <f t="shared" si="1"/>
        <v xml:space="preserve">1214:  Social security contributions:  Unallocable contributions </v>
      </c>
      <c r="B42" s="35" t="s">
        <v>123</v>
      </c>
      <c r="C42" s="36">
        <v>2.4</v>
      </c>
      <c r="D42" s="11">
        <v>1214</v>
      </c>
      <c r="E42" s="37" t="s">
        <v>124</v>
      </c>
      <c r="H42" s="32" t="s">
        <v>125</v>
      </c>
      <c r="I42" s="32" t="s">
        <v>126</v>
      </c>
      <c r="L42" s="128" t="str">
        <f t="shared" si="2"/>
        <v>A1214</v>
      </c>
      <c r="M42" s="37" t="str">
        <f t="shared" si="4"/>
        <v xml:space="preserve">A1214:  Social security contributions:  Unallocable contributions </v>
      </c>
      <c r="N42" s="128" t="str">
        <f t="shared" si="3"/>
        <v>C1214</v>
      </c>
      <c r="O42" s="37" t="str">
        <f t="shared" si="0"/>
        <v xml:space="preserve">C1214:  Social security contributions:  Unallocable contributions </v>
      </c>
    </row>
    <row r="43" spans="1:15" ht="15">
      <c r="A43" t="str">
        <f t="shared" si="1"/>
        <v>122:  Other social contributions [1221 + 1222 + 1223]</v>
      </c>
      <c r="B43" s="33" t="s">
        <v>127</v>
      </c>
      <c r="C43" s="34">
        <v>11</v>
      </c>
      <c r="D43" s="13">
        <v>122</v>
      </c>
      <c r="E43" s="31" t="s">
        <v>128</v>
      </c>
      <c r="H43" s="32" t="s">
        <v>129</v>
      </c>
      <c r="I43" s="32" t="s">
        <v>130</v>
      </c>
      <c r="L43" s="127" t="str">
        <f t="shared" si="2"/>
        <v>A122</v>
      </c>
      <c r="M43" s="31" t="str">
        <f t="shared" si="4"/>
        <v>A122:  Other social contributions [1221 + 1222 + 1223]</v>
      </c>
      <c r="N43" s="127" t="str">
        <f t="shared" si="3"/>
        <v>C122</v>
      </c>
      <c r="O43" s="31" t="str">
        <f t="shared" si="0"/>
        <v>C122:  Other social contributions [1221 + 1222 + 1223]</v>
      </c>
    </row>
    <row r="44" spans="1:15">
      <c r="A44" t="str">
        <f t="shared" si="1"/>
        <v xml:space="preserve">1221:  Other social contributions : Employee contributions </v>
      </c>
      <c r="B44" s="38"/>
      <c r="C44" s="39"/>
      <c r="D44" s="11">
        <v>1221</v>
      </c>
      <c r="E44" s="37" t="s">
        <v>131</v>
      </c>
      <c r="H44" s="32"/>
      <c r="I44" s="32"/>
      <c r="L44" s="128" t="str">
        <f t="shared" si="2"/>
        <v>A1221</v>
      </c>
      <c r="M44" s="37" t="str">
        <f t="shared" si="4"/>
        <v xml:space="preserve">A1221:  Other social contributions : Employee contributions </v>
      </c>
      <c r="N44" s="128" t="str">
        <f t="shared" si="3"/>
        <v>C1221</v>
      </c>
      <c r="O44" s="37" t="str">
        <f t="shared" si="0"/>
        <v xml:space="preserve">C1221:  Other social contributions : Employee contributions </v>
      </c>
    </row>
    <row r="45" spans="1:15">
      <c r="A45" t="str">
        <f t="shared" si="1"/>
        <v xml:space="preserve">1222:  Other social contributions : Employer contributions </v>
      </c>
      <c r="B45" s="38"/>
      <c r="C45" s="39"/>
      <c r="D45" s="11">
        <v>1222</v>
      </c>
      <c r="E45" s="37" t="s">
        <v>132</v>
      </c>
      <c r="H45" s="32"/>
      <c r="I45" s="32"/>
      <c r="L45" s="128" t="str">
        <f t="shared" si="2"/>
        <v>A1222</v>
      </c>
      <c r="M45" s="37" t="str">
        <f t="shared" si="4"/>
        <v xml:space="preserve">A1222:  Other social contributions : Employer contributions </v>
      </c>
      <c r="N45" s="128" t="str">
        <f t="shared" si="3"/>
        <v>C1222</v>
      </c>
      <c r="O45" s="37" t="str">
        <f t="shared" si="0"/>
        <v xml:space="preserve">C1222:  Other social contributions : Employer contributions </v>
      </c>
    </row>
    <row r="46" spans="1:15">
      <c r="A46" t="str">
        <f t="shared" si="1"/>
        <v xml:space="preserve">1223:  Other social contributions : Imputed contributions </v>
      </c>
      <c r="B46" s="44"/>
      <c r="C46" s="45"/>
      <c r="D46" s="46">
        <v>1223</v>
      </c>
      <c r="E46" s="47" t="s">
        <v>133</v>
      </c>
      <c r="H46" s="32"/>
      <c r="I46" s="32"/>
      <c r="L46" s="128" t="str">
        <f t="shared" si="2"/>
        <v>A1223</v>
      </c>
      <c r="M46" s="37" t="str">
        <f t="shared" si="4"/>
        <v xml:space="preserve">A1223:  Other social contributions : Imputed contributions </v>
      </c>
      <c r="N46" s="128" t="str">
        <f t="shared" si="3"/>
        <v>C1223</v>
      </c>
      <c r="O46" s="37" t="str">
        <f t="shared" si="0"/>
        <v xml:space="preserve">C1223:  Other social contributions : Imputed contributions </v>
      </c>
    </row>
    <row r="47" spans="1:15" ht="15">
      <c r="A47" t="str">
        <f t="shared" si="1"/>
        <v>13:  Grants [131 + 132 + 133]</v>
      </c>
      <c r="B47" s="33" t="s">
        <v>134</v>
      </c>
      <c r="C47" s="34" t="s">
        <v>135</v>
      </c>
      <c r="D47" s="13">
        <v>13</v>
      </c>
      <c r="E47" s="31" t="s">
        <v>136</v>
      </c>
      <c r="H47" s="32" t="s">
        <v>135</v>
      </c>
      <c r="I47" s="32" t="s">
        <v>137</v>
      </c>
      <c r="L47" s="127" t="str">
        <f t="shared" si="2"/>
        <v>A13</v>
      </c>
      <c r="M47" s="31" t="str">
        <f t="shared" si="4"/>
        <v>A13:  Grants [131 + 132 + 133]</v>
      </c>
      <c r="N47" s="127" t="str">
        <f t="shared" si="3"/>
        <v>C13</v>
      </c>
      <c r="O47" s="31" t="str">
        <f t="shared" si="0"/>
        <v>C13:  Grants [131 + 132 + 133]</v>
      </c>
    </row>
    <row r="48" spans="1:15" ht="15">
      <c r="A48" t="str">
        <f t="shared" si="1"/>
        <v>131:  Grants from foreign governments [1311 + 1312]</v>
      </c>
      <c r="B48" s="33" t="s">
        <v>138</v>
      </c>
      <c r="C48" s="34">
        <v>17</v>
      </c>
      <c r="D48" s="13">
        <v>131</v>
      </c>
      <c r="E48" s="31" t="s">
        <v>139</v>
      </c>
      <c r="H48" s="32" t="s">
        <v>140</v>
      </c>
      <c r="I48" s="32" t="s">
        <v>141</v>
      </c>
      <c r="L48" s="127" t="str">
        <f t="shared" si="2"/>
        <v>A131</v>
      </c>
      <c r="M48" s="31" t="str">
        <f t="shared" si="4"/>
        <v>A131:  Grants from foreign governments [1311 + 1312]</v>
      </c>
      <c r="N48" s="127" t="str">
        <f t="shared" si="3"/>
        <v>C131</v>
      </c>
      <c r="O48" s="31" t="str">
        <f t="shared" si="0"/>
        <v>C131:  Grants from foreign governments [1311 + 1312]</v>
      </c>
    </row>
    <row r="49" spans="1:15">
      <c r="A49" t="str">
        <f t="shared" si="1"/>
        <v xml:space="preserve">1311:  Grants from foreign governments: Current </v>
      </c>
      <c r="B49" s="35" t="s">
        <v>142</v>
      </c>
      <c r="C49" s="36">
        <v>17.100000000000001</v>
      </c>
      <c r="D49" s="11">
        <v>1311</v>
      </c>
      <c r="E49" s="37" t="s">
        <v>143</v>
      </c>
      <c r="H49" s="32" t="s">
        <v>144</v>
      </c>
      <c r="I49" s="32" t="s">
        <v>145</v>
      </c>
      <c r="L49" s="128" t="str">
        <f t="shared" si="2"/>
        <v>A1311</v>
      </c>
      <c r="M49" s="37" t="str">
        <f t="shared" si="4"/>
        <v xml:space="preserve">A1311:  Grants from foreign governments: Current </v>
      </c>
      <c r="N49" s="128" t="str">
        <f t="shared" si="3"/>
        <v>C1311</v>
      </c>
      <c r="O49" s="37" t="str">
        <f t="shared" si="0"/>
        <v xml:space="preserve">C1311:  Grants from foreign governments: Current </v>
      </c>
    </row>
    <row r="50" spans="1:15">
      <c r="A50" t="str">
        <f t="shared" si="1"/>
        <v xml:space="preserve">1312:  Grants from foreign governments: Capital </v>
      </c>
      <c r="B50" s="35" t="s">
        <v>146</v>
      </c>
      <c r="C50" s="36">
        <v>17.2</v>
      </c>
      <c r="D50" s="11">
        <v>1312</v>
      </c>
      <c r="E50" s="37" t="s">
        <v>147</v>
      </c>
      <c r="H50" s="32" t="s">
        <v>148</v>
      </c>
      <c r="I50" s="32" t="s">
        <v>149</v>
      </c>
      <c r="L50" s="128" t="str">
        <f t="shared" si="2"/>
        <v>A1312</v>
      </c>
      <c r="M50" s="37" t="str">
        <f t="shared" si="4"/>
        <v xml:space="preserve">A1312:  Grants from foreign governments: Capital </v>
      </c>
      <c r="N50" s="128" t="str">
        <f t="shared" si="3"/>
        <v>C1312</v>
      </c>
      <c r="O50" s="37" t="str">
        <f t="shared" si="0"/>
        <v xml:space="preserve">C1312:  Grants from foreign governments: Capital </v>
      </c>
    </row>
    <row r="51" spans="1:15" ht="15">
      <c r="A51" t="str">
        <f t="shared" si="1"/>
        <v>132:  Grants from international organizations [1321 + 1322]</v>
      </c>
      <c r="B51" s="33" t="s">
        <v>150</v>
      </c>
      <c r="C51" s="34">
        <v>19</v>
      </c>
      <c r="D51" s="13">
        <v>132</v>
      </c>
      <c r="E51" s="31" t="s">
        <v>461</v>
      </c>
      <c r="H51" s="32" t="s">
        <v>462</v>
      </c>
      <c r="I51" s="32" t="s">
        <v>463</v>
      </c>
      <c r="L51" s="127" t="str">
        <f t="shared" si="2"/>
        <v>A132</v>
      </c>
      <c r="M51" s="31" t="str">
        <f t="shared" si="4"/>
        <v>A132:  Grants from international organizations [1321 + 1322]</v>
      </c>
      <c r="N51" s="127" t="str">
        <f t="shared" si="3"/>
        <v>C132</v>
      </c>
      <c r="O51" s="31" t="str">
        <f t="shared" si="0"/>
        <v>C132:  Grants from international organizations [1321 + 1322]</v>
      </c>
    </row>
    <row r="52" spans="1:15">
      <c r="A52" t="str">
        <f t="shared" si="1"/>
        <v xml:space="preserve">1321:  Grants from international organizations: Current </v>
      </c>
      <c r="B52" s="35" t="s">
        <v>464</v>
      </c>
      <c r="C52" s="36">
        <v>19.100000000000001</v>
      </c>
      <c r="D52" s="11">
        <v>1321</v>
      </c>
      <c r="E52" s="37" t="s">
        <v>465</v>
      </c>
      <c r="H52" s="32" t="s">
        <v>466</v>
      </c>
      <c r="I52" s="32" t="s">
        <v>145</v>
      </c>
      <c r="L52" s="128" t="str">
        <f t="shared" si="2"/>
        <v>A1321</v>
      </c>
      <c r="M52" s="37" t="str">
        <f t="shared" si="4"/>
        <v xml:space="preserve">A1321:  Grants from international organizations: Current </v>
      </c>
      <c r="N52" s="128" t="str">
        <f t="shared" si="3"/>
        <v>C1321</v>
      </c>
      <c r="O52" s="37" t="str">
        <f t="shared" si="0"/>
        <v xml:space="preserve">C1321:  Grants from international organizations: Current </v>
      </c>
    </row>
    <row r="53" spans="1:15">
      <c r="A53" t="str">
        <f t="shared" si="1"/>
        <v xml:space="preserve">1322:  Grants from international organizations: Capital </v>
      </c>
      <c r="B53" s="35" t="s">
        <v>467</v>
      </c>
      <c r="C53" s="36">
        <v>19.2</v>
      </c>
      <c r="D53" s="11">
        <v>1322</v>
      </c>
      <c r="E53" s="37" t="s">
        <v>606</v>
      </c>
      <c r="H53" s="32" t="s">
        <v>607</v>
      </c>
      <c r="I53" s="32" t="s">
        <v>149</v>
      </c>
      <c r="L53" s="128" t="str">
        <f t="shared" si="2"/>
        <v>A1322</v>
      </c>
      <c r="M53" s="37" t="str">
        <f t="shared" si="4"/>
        <v xml:space="preserve">A1322:  Grants from international organizations: Capital </v>
      </c>
      <c r="N53" s="128" t="str">
        <f t="shared" si="3"/>
        <v>C1322</v>
      </c>
      <c r="O53" s="37" t="str">
        <f t="shared" si="0"/>
        <v xml:space="preserve">C1322:  Grants from international organizations: Capital </v>
      </c>
    </row>
    <row r="54" spans="1:15" ht="15">
      <c r="A54" t="str">
        <f t="shared" si="1"/>
        <v>133:  Grants from other general government units [1331 + 1332]</v>
      </c>
      <c r="B54" s="33" t="s">
        <v>608</v>
      </c>
      <c r="C54" s="34">
        <v>18</v>
      </c>
      <c r="D54" s="13">
        <v>133</v>
      </c>
      <c r="E54" s="31" t="s">
        <v>609</v>
      </c>
      <c r="H54" s="32" t="s">
        <v>610</v>
      </c>
      <c r="I54" s="32" t="s">
        <v>611</v>
      </c>
      <c r="L54" s="127" t="str">
        <f t="shared" si="2"/>
        <v>A133</v>
      </c>
      <c r="M54" s="31" t="str">
        <f t="shared" si="4"/>
        <v>A133:  Grants from other general government units [1331 + 1332]</v>
      </c>
      <c r="N54" s="127" t="str">
        <f t="shared" si="3"/>
        <v>C133</v>
      </c>
      <c r="O54" s="31" t="str">
        <f t="shared" si="0"/>
        <v>C133:  Grants from other general government units [1331 + 1332]</v>
      </c>
    </row>
    <row r="55" spans="1:15">
      <c r="A55" t="str">
        <f t="shared" si="1"/>
        <v xml:space="preserve">1331:  Grants from other general government units: Current </v>
      </c>
      <c r="B55" s="35" t="s">
        <v>612</v>
      </c>
      <c r="C55" s="36">
        <v>18.100000000000001</v>
      </c>
      <c r="D55" s="11">
        <v>1331</v>
      </c>
      <c r="E55" s="37" t="s">
        <v>613</v>
      </c>
      <c r="H55" s="32" t="s">
        <v>614</v>
      </c>
      <c r="I55" s="32" t="s">
        <v>145</v>
      </c>
      <c r="L55" s="128" t="str">
        <f t="shared" si="2"/>
        <v>A1331</v>
      </c>
      <c r="M55" s="37" t="str">
        <f t="shared" si="4"/>
        <v xml:space="preserve">A1331:  Grants from other general government units: Current </v>
      </c>
      <c r="N55" s="128" t="str">
        <f t="shared" si="3"/>
        <v>C1331</v>
      </c>
      <c r="O55" s="37" t="str">
        <f t="shared" si="0"/>
        <v xml:space="preserve">C1331:  Grants from other general government units: Current </v>
      </c>
    </row>
    <row r="56" spans="1:15">
      <c r="A56" t="str">
        <f t="shared" si="1"/>
        <v xml:space="preserve">1332:  Grants from other general government units: Capital </v>
      </c>
      <c r="B56" s="48" t="s">
        <v>615</v>
      </c>
      <c r="C56" s="49">
        <v>18.2</v>
      </c>
      <c r="D56" s="46">
        <v>1332</v>
      </c>
      <c r="E56" s="47" t="s">
        <v>616</v>
      </c>
      <c r="H56" s="32" t="s">
        <v>617</v>
      </c>
      <c r="I56" s="32" t="s">
        <v>149</v>
      </c>
      <c r="L56" s="128" t="str">
        <f t="shared" si="2"/>
        <v>A1332</v>
      </c>
      <c r="M56" s="37" t="str">
        <f t="shared" si="4"/>
        <v xml:space="preserve">A1332:  Grants from other general government units: Capital </v>
      </c>
      <c r="N56" s="128" t="str">
        <f t="shared" si="3"/>
        <v>C1332</v>
      </c>
      <c r="O56" s="37" t="str">
        <f t="shared" si="0"/>
        <v xml:space="preserve">C1332:  Grants from other general government units: Capital </v>
      </c>
    </row>
    <row r="57" spans="1:15" ht="15">
      <c r="A57" t="str">
        <f t="shared" si="1"/>
        <v>14:  Other revenue [141 + 142 + 143 + 144 + 145]</v>
      </c>
      <c r="B57" s="33" t="s">
        <v>618</v>
      </c>
      <c r="C57" s="34" t="s">
        <v>619</v>
      </c>
      <c r="D57" s="13">
        <v>14</v>
      </c>
      <c r="E57" s="31" t="s">
        <v>730</v>
      </c>
      <c r="H57" s="32" t="s">
        <v>619</v>
      </c>
      <c r="I57" s="32" t="s">
        <v>731</v>
      </c>
      <c r="L57" s="127" t="str">
        <f t="shared" si="2"/>
        <v>A14</v>
      </c>
      <c r="M57" s="31" t="str">
        <f t="shared" si="4"/>
        <v>A14:  Other revenue [141 + 142 + 143 + 144 + 145]</v>
      </c>
      <c r="N57" s="127" t="str">
        <f t="shared" si="3"/>
        <v>C14</v>
      </c>
      <c r="O57" s="31" t="str">
        <f t="shared" si="0"/>
        <v>C14:  Other revenue [141 + 142 + 143 + 144 + 145]</v>
      </c>
    </row>
    <row r="58" spans="1:15" ht="15">
      <c r="A58" t="str">
        <f t="shared" si="1"/>
        <v>141:  Other revenue: Property income [1411 + 1412 + 1413 + 1414 + 1415]</v>
      </c>
      <c r="B58" s="33" t="s">
        <v>732</v>
      </c>
      <c r="C58" s="34">
        <v>8</v>
      </c>
      <c r="D58" s="13">
        <v>141</v>
      </c>
      <c r="E58" s="31" t="s">
        <v>733</v>
      </c>
      <c r="H58" s="32" t="s">
        <v>734</v>
      </c>
      <c r="I58" s="32" t="s">
        <v>735</v>
      </c>
      <c r="L58" s="127" t="str">
        <f t="shared" si="2"/>
        <v>A141</v>
      </c>
      <c r="M58" s="31" t="str">
        <f t="shared" si="4"/>
        <v>A141:  Other revenue: Property income [1411 + 1412 + 1413 + 1414 + 1415]</v>
      </c>
      <c r="N58" s="127" t="str">
        <f t="shared" si="3"/>
        <v>C141</v>
      </c>
      <c r="O58" s="31" t="str">
        <f t="shared" si="0"/>
        <v>C141:  Other revenue: Property income [1411 + 1412 + 1413 + 1414 + 1415]</v>
      </c>
    </row>
    <row r="59" spans="1:15">
      <c r="A59" t="str">
        <f t="shared" si="1"/>
        <v xml:space="preserve">1411:  Other revenue: Property income: Interest </v>
      </c>
      <c r="B59" s="38"/>
      <c r="C59" s="39"/>
      <c r="D59" s="11">
        <v>1411</v>
      </c>
      <c r="E59" s="37" t="s">
        <v>736</v>
      </c>
      <c r="H59" s="32"/>
      <c r="I59" s="32"/>
      <c r="L59" s="128" t="str">
        <f t="shared" si="2"/>
        <v>A1411</v>
      </c>
      <c r="M59" s="37" t="str">
        <f t="shared" si="4"/>
        <v xml:space="preserve">A1411:  Other revenue: Property income: Interest </v>
      </c>
      <c r="N59" s="128" t="str">
        <f t="shared" si="3"/>
        <v>C1411</v>
      </c>
      <c r="O59" s="37" t="str">
        <f t="shared" si="0"/>
        <v xml:space="preserve">C1411:  Other revenue: Property income: Interest </v>
      </c>
    </row>
    <row r="60" spans="1:15">
      <c r="A60" t="str">
        <f t="shared" si="1"/>
        <v xml:space="preserve">1412:  Other revenue: Property income: Dividends </v>
      </c>
      <c r="B60" s="38"/>
      <c r="C60" s="39"/>
      <c r="D60" s="11">
        <v>1412</v>
      </c>
      <c r="E60" s="37" t="s">
        <v>737</v>
      </c>
      <c r="H60" s="32"/>
      <c r="I60" s="32"/>
      <c r="L60" s="128" t="str">
        <f t="shared" si="2"/>
        <v>A1412</v>
      </c>
      <c r="M60" s="37" t="str">
        <f t="shared" si="4"/>
        <v xml:space="preserve">A1412:  Other revenue: Property income: Dividends </v>
      </c>
      <c r="N60" s="128" t="str">
        <f t="shared" si="3"/>
        <v>C1412</v>
      </c>
      <c r="O60" s="37" t="str">
        <f t="shared" si="0"/>
        <v xml:space="preserve">C1412:  Other revenue: Property income: Dividends </v>
      </c>
    </row>
    <row r="61" spans="1:15">
      <c r="A61" t="str">
        <f t="shared" si="1"/>
        <v xml:space="preserve">1413:  Other revenue: Property income: Withdrawals from income of quasi-corporations </v>
      </c>
      <c r="B61" s="38"/>
      <c r="C61" s="39"/>
      <c r="D61" s="11">
        <v>1413</v>
      </c>
      <c r="E61" s="37" t="s">
        <v>738</v>
      </c>
      <c r="H61" s="32"/>
      <c r="I61" s="32"/>
      <c r="L61" s="128" t="str">
        <f t="shared" si="2"/>
        <v>A1413</v>
      </c>
      <c r="M61" s="37" t="str">
        <f t="shared" si="4"/>
        <v xml:space="preserve">A1413:  Other revenue: Property income: Withdrawals from income of quasi-corporations </v>
      </c>
      <c r="N61" s="128" t="str">
        <f t="shared" si="3"/>
        <v>C1413</v>
      </c>
      <c r="O61" s="37" t="str">
        <f t="shared" si="0"/>
        <v xml:space="preserve">C1413:  Other revenue: Property income: Withdrawals from income of quasi-corporations </v>
      </c>
    </row>
    <row r="62" spans="1:15">
      <c r="A62" t="str">
        <f t="shared" si="1"/>
        <v xml:space="preserve">1414:  Other revenue: Property income: Property income attrib to insurance policyholders </v>
      </c>
      <c r="B62" s="38"/>
      <c r="C62" s="39"/>
      <c r="D62" s="11">
        <v>1414</v>
      </c>
      <c r="E62" s="37" t="s">
        <v>739</v>
      </c>
      <c r="H62" s="32"/>
      <c r="I62" s="32"/>
      <c r="L62" s="128" t="str">
        <f t="shared" si="2"/>
        <v>A1414</v>
      </c>
      <c r="M62" s="37" t="str">
        <f t="shared" si="4"/>
        <v xml:space="preserve">A1414:  Other revenue: Property income: Property income attrib to insurance policyholders </v>
      </c>
      <c r="N62" s="128" t="str">
        <f t="shared" si="3"/>
        <v>C1414</v>
      </c>
      <c r="O62" s="37" t="str">
        <f t="shared" si="0"/>
        <v xml:space="preserve">C1414:  Other revenue: Property income: Property income attrib to insurance policyholders </v>
      </c>
    </row>
    <row r="63" spans="1:15">
      <c r="A63" t="str">
        <f t="shared" si="1"/>
        <v xml:space="preserve">1415:  Other revenue: Property income: Rent </v>
      </c>
      <c r="B63" s="38"/>
      <c r="C63" s="39"/>
      <c r="D63" s="11">
        <v>1415</v>
      </c>
      <c r="E63" s="37" t="s">
        <v>740</v>
      </c>
      <c r="H63" s="32"/>
      <c r="I63" s="32"/>
      <c r="L63" s="128" t="str">
        <f t="shared" si="2"/>
        <v>A1415</v>
      </c>
      <c r="M63" s="37" t="str">
        <f t="shared" si="4"/>
        <v xml:space="preserve">A1415:  Other revenue: Property income: Rent </v>
      </c>
      <c r="N63" s="128" t="str">
        <f t="shared" si="3"/>
        <v>C1415</v>
      </c>
      <c r="O63" s="37" t="str">
        <f t="shared" si="0"/>
        <v xml:space="preserve">C1415:  Other revenue: Property income: Rent </v>
      </c>
    </row>
    <row r="64" spans="1:15" ht="15">
      <c r="A64" t="str">
        <f t="shared" si="1"/>
        <v>142:  Other revenue: Sales of goods and services [1421 + 1422 + 1423 + 1424]</v>
      </c>
      <c r="B64" s="33" t="s">
        <v>741</v>
      </c>
      <c r="C64" s="34">
        <v>9</v>
      </c>
      <c r="D64" s="13">
        <v>142</v>
      </c>
      <c r="E64" s="31" t="s">
        <v>742</v>
      </c>
      <c r="H64" s="32" t="s">
        <v>743</v>
      </c>
      <c r="I64" s="32" t="s">
        <v>744</v>
      </c>
      <c r="L64" s="127" t="str">
        <f t="shared" si="2"/>
        <v>A142</v>
      </c>
      <c r="M64" s="31" t="str">
        <f t="shared" si="4"/>
        <v>A142:  Other revenue: Sales of goods and services [1421 + 1422 + 1423 + 1424]</v>
      </c>
      <c r="N64" s="127" t="str">
        <f t="shared" si="3"/>
        <v>C142</v>
      </c>
      <c r="O64" s="31" t="str">
        <f t="shared" si="0"/>
        <v>C142:  Other revenue: Sales of goods and services [1421 + 1422 + 1423 + 1424]</v>
      </c>
    </row>
    <row r="65" spans="1:15">
      <c r="A65" t="str">
        <f t="shared" si="1"/>
        <v xml:space="preserve">1421:  Other revenue: Sales of goods and services: Sales of market establishments </v>
      </c>
      <c r="B65" s="38"/>
      <c r="C65" s="39"/>
      <c r="D65" s="11">
        <v>1421</v>
      </c>
      <c r="E65" s="37" t="s">
        <v>745</v>
      </c>
      <c r="H65" s="32"/>
      <c r="I65" s="32"/>
      <c r="L65" s="128" t="str">
        <f t="shared" si="2"/>
        <v>A1421</v>
      </c>
      <c r="M65" s="37" t="str">
        <f t="shared" si="4"/>
        <v xml:space="preserve">A1421:  Other revenue: Sales of goods and services: Sales of market establishments </v>
      </c>
      <c r="N65" s="128" t="str">
        <f t="shared" si="3"/>
        <v>C1421</v>
      </c>
      <c r="O65" s="37" t="str">
        <f t="shared" si="0"/>
        <v xml:space="preserve">C1421:  Other revenue: Sales of goods and services: Sales of market establishments </v>
      </c>
    </row>
    <row r="66" spans="1:15">
      <c r="A66" t="str">
        <f t="shared" si="1"/>
        <v xml:space="preserve">1422:  Other revenue: Sales of goods and services: Administrative fees </v>
      </c>
      <c r="B66" s="50" t="s">
        <v>741</v>
      </c>
      <c r="C66" s="51"/>
      <c r="D66" s="11">
        <v>1422</v>
      </c>
      <c r="E66" s="37" t="s">
        <v>251</v>
      </c>
      <c r="H66" s="32" t="s">
        <v>743</v>
      </c>
      <c r="I66" s="32" t="s">
        <v>744</v>
      </c>
      <c r="L66" s="128" t="str">
        <f t="shared" si="2"/>
        <v>A1422</v>
      </c>
      <c r="M66" s="37" t="str">
        <f t="shared" si="4"/>
        <v xml:space="preserve">A1422:  Other revenue: Sales of goods and services: Administrative fees </v>
      </c>
      <c r="N66" s="128" t="str">
        <f t="shared" si="3"/>
        <v>C1422</v>
      </c>
      <c r="O66" s="37" t="str">
        <f t="shared" si="0"/>
        <v xml:space="preserve">C1422:  Other revenue: Sales of goods and services: Administrative fees </v>
      </c>
    </row>
    <row r="67" spans="1:15">
      <c r="A67" t="str">
        <f t="shared" ref="A67:A132" si="5">D67&amp;":  "&amp;E67</f>
        <v xml:space="preserve">1423:  Other revenue: Sales of goods and services: Incidental sales by nonmarket establishments </v>
      </c>
      <c r="B67" s="50"/>
      <c r="C67" s="51"/>
      <c r="D67" s="11">
        <v>1423</v>
      </c>
      <c r="E67" s="37" t="s">
        <v>252</v>
      </c>
      <c r="H67" s="32"/>
      <c r="I67" s="32"/>
      <c r="L67" s="128" t="str">
        <f t="shared" si="2"/>
        <v>A1423</v>
      </c>
      <c r="M67" s="37" t="str">
        <f t="shared" si="4"/>
        <v xml:space="preserve">A1423:  Other revenue: Sales of goods and services: Incidental sales by nonmarket establishments </v>
      </c>
      <c r="N67" s="128" t="str">
        <f t="shared" si="3"/>
        <v>C1423</v>
      </c>
      <c r="O67" s="37" t="str">
        <f t="shared" ref="O67:O126" si="6">N67&amp;":  "&amp;E67</f>
        <v xml:space="preserve">C1423:  Other revenue: Sales of goods and services: Incidental sales by nonmarket establishments </v>
      </c>
    </row>
    <row r="68" spans="1:15">
      <c r="A68" t="str">
        <f t="shared" si="5"/>
        <v xml:space="preserve">1424:  Other revenue: Sales of goods and services: Imputed sales of goods and services </v>
      </c>
      <c r="B68" s="38"/>
      <c r="C68" s="39"/>
      <c r="D68" s="11">
        <v>1424</v>
      </c>
      <c r="E68" s="37" t="s">
        <v>468</v>
      </c>
      <c r="H68" s="32"/>
      <c r="I68" s="32"/>
      <c r="L68" s="128" t="str">
        <f t="shared" ref="L68:L126" si="7">"A"&amp;""&amp;D68</f>
        <v>A1424</v>
      </c>
      <c r="M68" s="37" t="str">
        <f t="shared" si="4"/>
        <v xml:space="preserve">A1424:  Other revenue: Sales of goods and services: Imputed sales of goods and services </v>
      </c>
      <c r="N68" s="128" t="str">
        <f t="shared" ref="N68:N126" si="8">"C"&amp;""&amp;D68</f>
        <v>C1424</v>
      </c>
      <c r="O68" s="37" t="str">
        <f t="shared" si="6"/>
        <v xml:space="preserve">C1424:  Other revenue: Sales of goods and services: Imputed sales of goods and services </v>
      </c>
    </row>
    <row r="69" spans="1:15" ht="15">
      <c r="A69" t="str">
        <f t="shared" si="5"/>
        <v xml:space="preserve">143:  Other revenue: Fines, penalties, and forfeits </v>
      </c>
      <c r="B69" s="33" t="s">
        <v>469</v>
      </c>
      <c r="C69" s="34">
        <v>10</v>
      </c>
      <c r="D69" s="13">
        <v>143</v>
      </c>
      <c r="E69" s="31" t="s">
        <v>470</v>
      </c>
      <c r="H69" s="32" t="s">
        <v>471</v>
      </c>
      <c r="I69" s="32" t="s">
        <v>472</v>
      </c>
      <c r="L69" s="127" t="str">
        <f t="shared" si="7"/>
        <v>A143</v>
      </c>
      <c r="M69" s="31" t="str">
        <f t="shared" ref="M69:M126" si="9">L69&amp;":  "&amp;E69</f>
        <v xml:space="preserve">A143:  Other revenue: Fines, penalties, and forfeits </v>
      </c>
      <c r="N69" s="127" t="str">
        <f t="shared" si="8"/>
        <v>C143</v>
      </c>
      <c r="O69" s="31" t="str">
        <f t="shared" si="6"/>
        <v xml:space="preserve">C143:  Other revenue: Fines, penalties, and forfeits </v>
      </c>
    </row>
    <row r="70" spans="1:15" ht="15">
      <c r="A70" t="str">
        <f t="shared" si="5"/>
        <v>144:  Other revenue: Voluntary transfers other than grants [1441 + 1442]</v>
      </c>
      <c r="B70" s="33" t="s">
        <v>473</v>
      </c>
      <c r="C70" s="34">
        <v>16</v>
      </c>
      <c r="D70" s="13">
        <v>144</v>
      </c>
      <c r="E70" s="31" t="s">
        <v>746</v>
      </c>
      <c r="H70" s="32" t="s">
        <v>747</v>
      </c>
      <c r="I70" s="32" t="s">
        <v>748</v>
      </c>
      <c r="L70" s="127" t="str">
        <f t="shared" si="7"/>
        <v>A144</v>
      </c>
      <c r="M70" s="31" t="str">
        <f t="shared" si="9"/>
        <v>A144:  Other revenue: Voluntary transfers other than grants [1441 + 1442]</v>
      </c>
      <c r="N70" s="127" t="str">
        <f t="shared" si="8"/>
        <v>C144</v>
      </c>
      <c r="O70" s="31" t="str">
        <f t="shared" si="6"/>
        <v>C144:  Other revenue: Voluntary transfers other than grants [1441 + 1442]</v>
      </c>
    </row>
    <row r="71" spans="1:15">
      <c r="A71" t="str">
        <f t="shared" si="5"/>
        <v xml:space="preserve">1441:  Other revenue: Voluntary transfers other than grants:  Current </v>
      </c>
      <c r="B71" s="38"/>
      <c r="C71" s="39"/>
      <c r="D71" s="11">
        <v>1441</v>
      </c>
      <c r="E71" s="37" t="s">
        <v>749</v>
      </c>
      <c r="H71" s="32"/>
      <c r="I71" s="32"/>
      <c r="L71" s="128" t="str">
        <f t="shared" si="7"/>
        <v>A1441</v>
      </c>
      <c r="M71" s="37" t="str">
        <f t="shared" si="9"/>
        <v xml:space="preserve">A1441:  Other revenue: Voluntary transfers other than grants:  Current </v>
      </c>
      <c r="N71" s="128" t="str">
        <f t="shared" si="8"/>
        <v>C1441</v>
      </c>
      <c r="O71" s="37" t="str">
        <f t="shared" si="6"/>
        <v xml:space="preserve">C1441:  Other revenue: Voluntary transfers other than grants:  Current </v>
      </c>
    </row>
    <row r="72" spans="1:15">
      <c r="A72" t="str">
        <f t="shared" si="5"/>
        <v xml:space="preserve">1442:  Other revenue: Voluntary transfers other than grants : Capital </v>
      </c>
      <c r="B72" s="35" t="s">
        <v>473</v>
      </c>
      <c r="C72" s="36"/>
      <c r="D72" s="11">
        <v>1442</v>
      </c>
      <c r="E72" s="37" t="s">
        <v>750</v>
      </c>
      <c r="H72" s="32" t="s">
        <v>747</v>
      </c>
      <c r="I72" s="32" t="s">
        <v>748</v>
      </c>
      <c r="L72" s="128" t="str">
        <f t="shared" si="7"/>
        <v>A1442</v>
      </c>
      <c r="M72" s="37" t="str">
        <f t="shared" si="9"/>
        <v xml:space="preserve">A1442:  Other revenue: Voluntary transfers other than grants : Capital </v>
      </c>
      <c r="N72" s="128" t="str">
        <f t="shared" si="8"/>
        <v>C1442</v>
      </c>
      <c r="O72" s="37" t="str">
        <f t="shared" si="6"/>
        <v xml:space="preserve">C1442:  Other revenue: Voluntary transfers other than grants : Capital </v>
      </c>
    </row>
    <row r="73" spans="1:15" ht="15.75" thickBot="1">
      <c r="A73" t="str">
        <f t="shared" si="5"/>
        <v xml:space="preserve">145:  Other revenue: Miscellaneous and unidentified revenue </v>
      </c>
      <c r="B73" s="52" t="s">
        <v>751</v>
      </c>
      <c r="C73" s="53">
        <v>12</v>
      </c>
      <c r="D73" s="54">
        <v>145</v>
      </c>
      <c r="E73" s="55" t="s">
        <v>752</v>
      </c>
      <c r="H73" s="32" t="s">
        <v>753</v>
      </c>
      <c r="I73" s="32" t="s">
        <v>754</v>
      </c>
      <c r="L73" s="150" t="str">
        <f t="shared" si="7"/>
        <v>A145</v>
      </c>
      <c r="M73" s="151" t="str">
        <f t="shared" si="9"/>
        <v xml:space="preserve">A145:  Other revenue: Miscellaneous and unidentified revenue </v>
      </c>
      <c r="N73" s="150" t="str">
        <f t="shared" si="8"/>
        <v>C145</v>
      </c>
      <c r="O73" s="151" t="str">
        <f t="shared" si="6"/>
        <v xml:space="preserve">C145:  Other revenue: Miscellaneous and unidentified revenue </v>
      </c>
    </row>
    <row r="74" spans="1:15" ht="15">
      <c r="A74" t="str">
        <f t="shared" si="5"/>
        <v>2:  EXPENSE [21 + 22 + 23 + 24 + 25 + 26 + 27 + 28]</v>
      </c>
      <c r="B74" s="56"/>
      <c r="C74" s="57"/>
      <c r="D74" s="12">
        <v>2</v>
      </c>
      <c r="E74" s="58" t="s">
        <v>755</v>
      </c>
      <c r="F74" t="s">
        <v>756</v>
      </c>
      <c r="G74" t="s">
        <v>757</v>
      </c>
      <c r="H74" s="32"/>
      <c r="I74" s="32"/>
      <c r="L74" s="129" t="str">
        <f t="shared" si="7"/>
        <v>A2</v>
      </c>
      <c r="M74" s="61" t="str">
        <f t="shared" si="9"/>
        <v>A2:  EXPENSE [21 + 22 + 23 + 24 + 25 + 26 + 27 + 28]</v>
      </c>
      <c r="N74" s="129" t="str">
        <f t="shared" si="8"/>
        <v>C2</v>
      </c>
      <c r="O74" s="61" t="str">
        <f t="shared" si="6"/>
        <v>C2:  EXPENSE [21 + 22 + 23 + 24 + 25 + 26 + 27 + 28]</v>
      </c>
    </row>
    <row r="75" spans="1:15" ht="15">
      <c r="A75" t="str">
        <f t="shared" si="5"/>
        <v>21:  Compensation of employees [211 + 212]</v>
      </c>
      <c r="B75" s="59"/>
      <c r="C75" s="60"/>
      <c r="D75" s="13">
        <v>21</v>
      </c>
      <c r="E75" s="61" t="s">
        <v>655</v>
      </c>
      <c r="F75" t="s">
        <v>656</v>
      </c>
      <c r="H75" s="32"/>
      <c r="I75" s="32"/>
      <c r="L75" s="129" t="str">
        <f t="shared" si="7"/>
        <v>A21</v>
      </c>
      <c r="M75" s="61" t="str">
        <f t="shared" si="9"/>
        <v>A21:  Compensation of employees [211 + 212]</v>
      </c>
      <c r="N75" s="129" t="str">
        <f t="shared" si="8"/>
        <v>C21</v>
      </c>
      <c r="O75" s="61" t="str">
        <f t="shared" si="6"/>
        <v>C21:  Compensation of employees [211 + 212]</v>
      </c>
    </row>
    <row r="76" spans="1:15">
      <c r="A76" t="str">
        <f t="shared" si="5"/>
        <v xml:space="preserve">211:  Compensation of employees: Wages and salaries </v>
      </c>
      <c r="B76" s="35" t="s">
        <v>657</v>
      </c>
      <c r="C76" s="36"/>
      <c r="D76" s="11">
        <v>211</v>
      </c>
      <c r="E76" s="37" t="s">
        <v>658</v>
      </c>
      <c r="H76" s="32" t="s">
        <v>312</v>
      </c>
      <c r="I76" s="32" t="s">
        <v>659</v>
      </c>
      <c r="L76" s="128" t="str">
        <f t="shared" si="7"/>
        <v>A211</v>
      </c>
      <c r="M76" s="37" t="str">
        <f t="shared" si="9"/>
        <v xml:space="preserve">A211:  Compensation of employees: Wages and salaries </v>
      </c>
      <c r="N76" s="128" t="str">
        <f t="shared" si="8"/>
        <v>C211</v>
      </c>
      <c r="O76" s="37" t="str">
        <f t="shared" si="6"/>
        <v xml:space="preserve">C211:  Compensation of employees: Wages and salaries </v>
      </c>
    </row>
    <row r="77" spans="1:15">
      <c r="A77" t="str">
        <f t="shared" si="5"/>
        <v>212:  Compensation of employees: Social contributions [2121 + 2122]</v>
      </c>
      <c r="B77" s="35" t="s">
        <v>660</v>
      </c>
      <c r="C77" s="36"/>
      <c r="D77" s="11">
        <v>212</v>
      </c>
      <c r="E77" s="37" t="s">
        <v>661</v>
      </c>
      <c r="H77" s="32" t="s">
        <v>316</v>
      </c>
      <c r="I77" s="32" t="s">
        <v>662</v>
      </c>
      <c r="L77" s="128" t="str">
        <f t="shared" si="7"/>
        <v>A212</v>
      </c>
      <c r="M77" s="37" t="str">
        <f t="shared" si="9"/>
        <v>A212:  Compensation of employees: Social contributions [2121 + 2122]</v>
      </c>
      <c r="N77" s="128" t="str">
        <f t="shared" si="8"/>
        <v>C212</v>
      </c>
      <c r="O77" s="37" t="str">
        <f t="shared" si="6"/>
        <v>C212:  Compensation of employees: Social contributions [2121 + 2122]</v>
      </c>
    </row>
    <row r="78" spans="1:15">
      <c r="A78" t="str">
        <f t="shared" si="5"/>
        <v xml:space="preserve">2121:  Compensation of employees: Actual social contributions </v>
      </c>
      <c r="B78" s="35" t="s">
        <v>660</v>
      </c>
      <c r="C78" s="36"/>
      <c r="D78" s="11">
        <v>2121</v>
      </c>
      <c r="E78" s="37" t="s">
        <v>663</v>
      </c>
      <c r="H78" s="32" t="s">
        <v>316</v>
      </c>
      <c r="I78" s="32" t="s">
        <v>662</v>
      </c>
      <c r="L78" s="128" t="str">
        <f t="shared" si="7"/>
        <v>A2121</v>
      </c>
      <c r="M78" s="37" t="str">
        <f t="shared" si="9"/>
        <v xml:space="preserve">A2121:  Compensation of employees: Actual social contributions </v>
      </c>
      <c r="N78" s="128" t="str">
        <f t="shared" si="8"/>
        <v>C2121</v>
      </c>
      <c r="O78" s="37" t="str">
        <f t="shared" si="6"/>
        <v xml:space="preserve">C2121:  Compensation of employees: Actual social contributions </v>
      </c>
    </row>
    <row r="79" spans="1:15">
      <c r="A79" t="str">
        <f t="shared" si="5"/>
        <v xml:space="preserve">2122:  Compensation of employees: Imputed social contributions </v>
      </c>
      <c r="B79" s="38"/>
      <c r="C79" s="39"/>
      <c r="D79" s="11">
        <v>2122</v>
      </c>
      <c r="E79" s="37" t="s">
        <v>664</v>
      </c>
      <c r="H79" s="32"/>
      <c r="I79" s="32"/>
      <c r="L79" s="128" t="str">
        <f t="shared" si="7"/>
        <v>A2122</v>
      </c>
      <c r="M79" s="37" t="str">
        <f t="shared" si="9"/>
        <v xml:space="preserve">A2122:  Compensation of employees: Imputed social contributions </v>
      </c>
      <c r="N79" s="128" t="str">
        <f t="shared" si="8"/>
        <v>C2122</v>
      </c>
      <c r="O79" s="37" t="str">
        <f t="shared" si="6"/>
        <v xml:space="preserve">C2122:  Compensation of employees: Imputed social contributions </v>
      </c>
    </row>
    <row r="80" spans="1:15" ht="15">
      <c r="A80" t="str">
        <f t="shared" si="5"/>
        <v xml:space="preserve">22:  Use of goods and services </v>
      </c>
      <c r="B80" s="62" t="s">
        <v>665</v>
      </c>
      <c r="C80" s="63"/>
      <c r="D80" s="13">
        <v>22</v>
      </c>
      <c r="E80" s="61" t="s">
        <v>666</v>
      </c>
      <c r="H80" s="32" t="s">
        <v>320</v>
      </c>
      <c r="I80" s="32" t="s">
        <v>667</v>
      </c>
      <c r="L80" s="129" t="str">
        <f t="shared" si="7"/>
        <v>A22</v>
      </c>
      <c r="M80" s="61" t="str">
        <f t="shared" si="9"/>
        <v xml:space="preserve">A22:  Use of goods and services </v>
      </c>
      <c r="N80" s="160" t="str">
        <f t="shared" si="8"/>
        <v>C22</v>
      </c>
      <c r="O80" s="161" t="s">
        <v>538</v>
      </c>
    </row>
    <row r="81" spans="1:15" ht="15">
      <c r="A81" t="str">
        <f t="shared" si="5"/>
        <v xml:space="preserve">23:  Consumption of fixed capital </v>
      </c>
      <c r="B81" s="64"/>
      <c r="C81" s="65"/>
      <c r="D81" s="13">
        <v>23</v>
      </c>
      <c r="E81" s="61" t="s">
        <v>668</v>
      </c>
      <c r="H81" s="32"/>
      <c r="I81" s="32"/>
      <c r="L81" s="129" t="str">
        <f t="shared" si="7"/>
        <v>A23</v>
      </c>
      <c r="M81" s="61" t="str">
        <f t="shared" si="9"/>
        <v xml:space="preserve">A23:  Consumption of fixed capital </v>
      </c>
      <c r="N81" s="160" t="str">
        <f t="shared" si="8"/>
        <v>C23</v>
      </c>
      <c r="O81" s="161" t="s">
        <v>119</v>
      </c>
    </row>
    <row r="82" spans="1:15" ht="15">
      <c r="A82" t="str">
        <f t="shared" si="5"/>
        <v>24:  Interest [241 + 242 + 243]</v>
      </c>
      <c r="B82" s="62" t="s">
        <v>669</v>
      </c>
      <c r="C82" s="63"/>
      <c r="D82" s="13">
        <v>24</v>
      </c>
      <c r="E82" s="61" t="s">
        <v>670</v>
      </c>
      <c r="H82" s="32" t="s">
        <v>532</v>
      </c>
      <c r="I82" s="32" t="s">
        <v>671</v>
      </c>
      <c r="L82" s="129" t="str">
        <f t="shared" si="7"/>
        <v>A24</v>
      </c>
      <c r="M82" s="61" t="str">
        <f t="shared" si="9"/>
        <v>A24:  Interest [241 + 242 + 243]</v>
      </c>
      <c r="N82" s="129" t="str">
        <f t="shared" si="8"/>
        <v>C24</v>
      </c>
      <c r="O82" s="61" t="str">
        <f t="shared" si="6"/>
        <v>C24:  Interest [241 + 242 + 243]</v>
      </c>
    </row>
    <row r="83" spans="1:15">
      <c r="A83" t="str">
        <f t="shared" si="5"/>
        <v xml:space="preserve">241:  Interest : To nonresidents </v>
      </c>
      <c r="B83" s="38"/>
      <c r="C83" s="39"/>
      <c r="D83" s="11">
        <v>241</v>
      </c>
      <c r="E83" s="37" t="s">
        <v>672</v>
      </c>
      <c r="H83" s="32"/>
      <c r="I83" s="32"/>
      <c r="L83" s="128" t="str">
        <f t="shared" si="7"/>
        <v>A241</v>
      </c>
      <c r="M83" s="37" t="str">
        <f t="shared" si="9"/>
        <v xml:space="preserve">A241:  Interest : To nonresidents </v>
      </c>
      <c r="N83" s="128" t="str">
        <f t="shared" si="8"/>
        <v>C241</v>
      </c>
      <c r="O83" s="37" t="str">
        <f t="shared" si="6"/>
        <v xml:space="preserve">C241:  Interest : To nonresidents </v>
      </c>
    </row>
    <row r="84" spans="1:15">
      <c r="A84" t="str">
        <f t="shared" si="5"/>
        <v xml:space="preserve">242:  Interest : To residents other than general government </v>
      </c>
      <c r="B84" s="38"/>
      <c r="C84" s="39"/>
      <c r="D84" s="11">
        <v>242</v>
      </c>
      <c r="E84" s="37" t="s">
        <v>699</v>
      </c>
      <c r="H84" s="32"/>
      <c r="I84" s="32"/>
      <c r="L84" s="128" t="str">
        <f t="shared" si="7"/>
        <v>A242</v>
      </c>
      <c r="M84" s="37" t="str">
        <f t="shared" si="9"/>
        <v xml:space="preserve">A242:  Interest : To residents other than general government </v>
      </c>
      <c r="N84" s="128" t="str">
        <f t="shared" si="8"/>
        <v>C242</v>
      </c>
      <c r="O84" s="37" t="str">
        <f t="shared" si="6"/>
        <v xml:space="preserve">C242:  Interest : To residents other than general government </v>
      </c>
    </row>
    <row r="85" spans="1:15">
      <c r="A85" t="str">
        <f t="shared" si="5"/>
        <v xml:space="preserve">243:  Interest : To other general government units </v>
      </c>
      <c r="B85" s="38"/>
      <c r="C85" s="39"/>
      <c r="D85" s="11">
        <v>243</v>
      </c>
      <c r="E85" s="37" t="s">
        <v>704</v>
      </c>
      <c r="H85" s="32"/>
      <c r="I85" s="32"/>
      <c r="L85" s="128" t="str">
        <f t="shared" si="7"/>
        <v>A243</v>
      </c>
      <c r="M85" s="37" t="str">
        <f t="shared" si="9"/>
        <v xml:space="preserve">A243:  Interest : To other general government units </v>
      </c>
      <c r="N85" s="128" t="str">
        <f t="shared" si="8"/>
        <v>C243</v>
      </c>
      <c r="O85" s="37" t="str">
        <f t="shared" si="6"/>
        <v xml:space="preserve">C243:  Interest : To other general government units </v>
      </c>
    </row>
    <row r="86" spans="1:15" ht="15">
      <c r="A86" t="str">
        <f t="shared" si="5"/>
        <v>25:  Subsidies [251 + 252]</v>
      </c>
      <c r="B86" s="62" t="s">
        <v>705</v>
      </c>
      <c r="C86" s="63"/>
      <c r="D86" s="13">
        <v>25</v>
      </c>
      <c r="E86" s="61" t="s">
        <v>706</v>
      </c>
      <c r="H86" s="32" t="s">
        <v>707</v>
      </c>
      <c r="I86" s="32" t="s">
        <v>708</v>
      </c>
      <c r="L86" s="129" t="str">
        <f t="shared" si="7"/>
        <v>A25</v>
      </c>
      <c r="M86" s="61" t="str">
        <f t="shared" si="9"/>
        <v>A25:  Subsidies [251 + 252]</v>
      </c>
      <c r="N86" s="129" t="str">
        <f t="shared" si="8"/>
        <v>C25</v>
      </c>
      <c r="O86" s="61" t="str">
        <f t="shared" si="6"/>
        <v>C25:  Subsidies [251 + 252]</v>
      </c>
    </row>
    <row r="87" spans="1:15">
      <c r="A87" t="str">
        <f t="shared" si="5"/>
        <v xml:space="preserve">251:  Subsidies: To public corporations </v>
      </c>
      <c r="B87" s="38"/>
      <c r="C87" s="39"/>
      <c r="D87" s="11">
        <v>251</v>
      </c>
      <c r="E87" s="37" t="s">
        <v>709</v>
      </c>
      <c r="H87" s="32"/>
      <c r="I87" s="32"/>
      <c r="L87" s="128" t="str">
        <f t="shared" si="7"/>
        <v>A251</v>
      </c>
      <c r="M87" s="37" t="str">
        <f t="shared" si="9"/>
        <v xml:space="preserve">A251:  Subsidies: To public corporations </v>
      </c>
      <c r="N87" s="128" t="str">
        <f t="shared" si="8"/>
        <v>C251</v>
      </c>
      <c r="O87" s="37" t="str">
        <f t="shared" si="6"/>
        <v xml:space="preserve">C251:  Subsidies: To public corporations </v>
      </c>
    </row>
    <row r="88" spans="1:15">
      <c r="A88" t="str">
        <f t="shared" si="5"/>
        <v xml:space="preserve">252:  Subsidies: To private enterprises </v>
      </c>
      <c r="B88" s="38"/>
      <c r="C88" s="39"/>
      <c r="D88" s="11">
        <v>252</v>
      </c>
      <c r="E88" s="37" t="s">
        <v>710</v>
      </c>
      <c r="H88" s="32"/>
      <c r="I88" s="32"/>
      <c r="L88" s="128" t="str">
        <f t="shared" si="7"/>
        <v>A252</v>
      </c>
      <c r="M88" s="37" t="str">
        <f t="shared" si="9"/>
        <v xml:space="preserve">A252:  Subsidies: To private enterprises </v>
      </c>
      <c r="N88" s="128" t="str">
        <f t="shared" si="8"/>
        <v>C252</v>
      </c>
      <c r="O88" s="37" t="str">
        <f t="shared" si="6"/>
        <v xml:space="preserve">C252:  Subsidies: To private enterprises </v>
      </c>
    </row>
    <row r="89" spans="1:15" ht="15">
      <c r="A89" t="str">
        <f t="shared" si="5"/>
        <v>26:  Grants [262 + 262 + 263]</v>
      </c>
      <c r="B89" s="59"/>
      <c r="C89" s="60"/>
      <c r="D89" s="13">
        <v>26</v>
      </c>
      <c r="E89" s="61" t="s">
        <v>711</v>
      </c>
      <c r="F89" t="s">
        <v>712</v>
      </c>
      <c r="H89" s="32"/>
      <c r="I89" s="32"/>
      <c r="L89" s="129" t="str">
        <f t="shared" si="7"/>
        <v>A26</v>
      </c>
      <c r="M89" s="61" t="str">
        <f t="shared" si="9"/>
        <v>A26:  Grants [262 + 262 + 263]</v>
      </c>
      <c r="N89" s="129" t="str">
        <f t="shared" si="8"/>
        <v>C26</v>
      </c>
      <c r="O89" s="61" t="str">
        <f t="shared" si="6"/>
        <v>C26:  Grants [262 + 262 + 263]</v>
      </c>
    </row>
    <row r="90" spans="1:15">
      <c r="A90" t="str">
        <f t="shared" si="5"/>
        <v>261:  To foreign governments [2611 + 2612]</v>
      </c>
      <c r="B90" s="66"/>
      <c r="C90" s="67"/>
      <c r="D90" s="11">
        <v>261</v>
      </c>
      <c r="E90" s="37" t="s">
        <v>713</v>
      </c>
      <c r="F90" t="s">
        <v>714</v>
      </c>
      <c r="H90" s="32"/>
      <c r="I90" s="32"/>
      <c r="L90" s="128" t="str">
        <f t="shared" si="7"/>
        <v>A261</v>
      </c>
      <c r="M90" s="37" t="str">
        <f t="shared" si="9"/>
        <v>A261:  To foreign governments [2611 + 2612]</v>
      </c>
      <c r="N90" s="128" t="str">
        <f t="shared" si="8"/>
        <v>C261</v>
      </c>
      <c r="O90" s="37" t="str">
        <f t="shared" si="6"/>
        <v>C261:  To foreign governments [2611 + 2612]</v>
      </c>
    </row>
    <row r="91" spans="1:15">
      <c r="A91" t="str">
        <f t="shared" si="5"/>
        <v xml:space="preserve">2611:  To foreign governments :  Current </v>
      </c>
      <c r="B91" s="35" t="s">
        <v>715</v>
      </c>
      <c r="C91" s="36"/>
      <c r="D91" s="11">
        <v>2611</v>
      </c>
      <c r="E91" s="37" t="s">
        <v>716</v>
      </c>
      <c r="H91" s="32" t="s">
        <v>717</v>
      </c>
      <c r="I91" s="32" t="s">
        <v>718</v>
      </c>
      <c r="L91" s="128" t="str">
        <f t="shared" si="7"/>
        <v>A2611</v>
      </c>
      <c r="M91" s="37" t="str">
        <f t="shared" si="9"/>
        <v xml:space="preserve">A2611:  To foreign governments :  Current </v>
      </c>
      <c r="N91" s="128" t="str">
        <f t="shared" si="8"/>
        <v>C2611</v>
      </c>
      <c r="O91" s="37" t="str">
        <f t="shared" si="6"/>
        <v xml:space="preserve">C2611:  To foreign governments :  Current </v>
      </c>
    </row>
    <row r="92" spans="1:15">
      <c r="A92" t="str">
        <f t="shared" si="5"/>
        <v xml:space="preserve">2612:  To foreign governments :  Capital </v>
      </c>
      <c r="B92" s="35" t="s">
        <v>719</v>
      </c>
      <c r="C92" s="36"/>
      <c r="D92" s="11">
        <v>2612</v>
      </c>
      <c r="E92" s="37" t="s">
        <v>720</v>
      </c>
      <c r="H92" s="32" t="s">
        <v>721</v>
      </c>
      <c r="I92" s="32" t="s">
        <v>722</v>
      </c>
      <c r="L92" s="128" t="str">
        <f t="shared" si="7"/>
        <v>A2612</v>
      </c>
      <c r="M92" s="37" t="str">
        <f t="shared" si="9"/>
        <v xml:space="preserve">A2612:  To foreign governments :  Capital </v>
      </c>
      <c r="N92" s="128" t="str">
        <f t="shared" si="8"/>
        <v>C2612</v>
      </c>
      <c r="O92" s="37" t="str">
        <f t="shared" si="6"/>
        <v xml:space="preserve">C2612:  To foreign governments :  Capital </v>
      </c>
    </row>
    <row r="93" spans="1:15">
      <c r="A93" t="str">
        <f t="shared" si="5"/>
        <v>262:  To international organizations  [2621 + 2622]</v>
      </c>
      <c r="B93" s="38"/>
      <c r="C93" s="39"/>
      <c r="D93" s="11">
        <v>262</v>
      </c>
      <c r="E93" s="37" t="s">
        <v>723</v>
      </c>
      <c r="H93" s="32"/>
      <c r="I93" s="32"/>
      <c r="L93" s="128" t="str">
        <f t="shared" si="7"/>
        <v>A262</v>
      </c>
      <c r="M93" s="37" t="str">
        <f t="shared" si="9"/>
        <v>A262:  To international organizations  [2621 + 2622]</v>
      </c>
      <c r="N93" s="128" t="str">
        <f t="shared" si="8"/>
        <v>C262</v>
      </c>
      <c r="O93" s="37" t="str">
        <f t="shared" si="6"/>
        <v>C262:  To international organizations  [2621 + 2622]</v>
      </c>
    </row>
    <row r="94" spans="1:15">
      <c r="A94" t="str">
        <f t="shared" si="5"/>
        <v xml:space="preserve">2621:  To international organizations : Current </v>
      </c>
      <c r="B94" s="38"/>
      <c r="C94" s="39"/>
      <c r="D94" s="11">
        <v>2621</v>
      </c>
      <c r="E94" s="37" t="s">
        <v>724</v>
      </c>
      <c r="H94" s="32"/>
      <c r="I94" s="32"/>
      <c r="L94" s="128" t="str">
        <f t="shared" si="7"/>
        <v>A2621</v>
      </c>
      <c r="M94" s="37" t="str">
        <f t="shared" si="9"/>
        <v xml:space="preserve">A2621:  To international organizations : Current </v>
      </c>
      <c r="N94" s="128" t="str">
        <f t="shared" si="8"/>
        <v>C2621</v>
      </c>
      <c r="O94" s="37" t="str">
        <f t="shared" si="6"/>
        <v xml:space="preserve">C2621:  To international organizations : Current </v>
      </c>
    </row>
    <row r="95" spans="1:15">
      <c r="A95" t="str">
        <f t="shared" si="5"/>
        <v xml:space="preserve">2622:  To international organizations : Capital </v>
      </c>
      <c r="B95" s="38"/>
      <c r="C95" s="39"/>
      <c r="D95" s="11">
        <v>2622</v>
      </c>
      <c r="E95" s="37" t="s">
        <v>725</v>
      </c>
      <c r="H95" s="32"/>
      <c r="I95" s="32"/>
      <c r="L95" s="128" t="str">
        <f t="shared" si="7"/>
        <v>A2622</v>
      </c>
      <c r="M95" s="37" t="str">
        <f t="shared" si="9"/>
        <v xml:space="preserve">A2622:  To international organizations : Capital </v>
      </c>
      <c r="N95" s="128" t="str">
        <f t="shared" si="8"/>
        <v>C2622</v>
      </c>
      <c r="O95" s="37" t="str">
        <f t="shared" si="6"/>
        <v xml:space="preserve">C2622:  To international organizations : Capital </v>
      </c>
    </row>
    <row r="96" spans="1:15">
      <c r="A96" t="str">
        <f t="shared" si="5"/>
        <v>263:  To other general government units [2631 + 2632]</v>
      </c>
      <c r="B96" s="66"/>
      <c r="C96" s="67"/>
      <c r="D96" s="11">
        <v>263</v>
      </c>
      <c r="E96" s="37" t="s">
        <v>726</v>
      </c>
      <c r="F96" t="s">
        <v>727</v>
      </c>
      <c r="H96" s="32"/>
      <c r="I96" s="32"/>
      <c r="L96" s="128" t="str">
        <f t="shared" si="7"/>
        <v>A263</v>
      </c>
      <c r="M96" s="37" t="str">
        <f t="shared" si="9"/>
        <v>A263:  To other general government units [2631 + 2632]</v>
      </c>
      <c r="N96" s="128" t="str">
        <f t="shared" si="8"/>
        <v>C263</v>
      </c>
      <c r="O96" s="37" t="str">
        <f t="shared" si="6"/>
        <v>C263:  To other general government units [2631 + 2632]</v>
      </c>
    </row>
    <row r="97" spans="1:15">
      <c r="A97" t="str">
        <f t="shared" si="5"/>
        <v xml:space="preserve">2631:  To other general government units: Current </v>
      </c>
      <c r="B97" s="35" t="s">
        <v>728</v>
      </c>
      <c r="C97" s="36"/>
      <c r="D97" s="11">
        <v>2631</v>
      </c>
      <c r="E97" s="37" t="s">
        <v>673</v>
      </c>
      <c r="H97" s="32" t="s">
        <v>674</v>
      </c>
      <c r="I97" s="32" t="s">
        <v>675</v>
      </c>
      <c r="L97" s="128" t="str">
        <f t="shared" si="7"/>
        <v>A2631</v>
      </c>
      <c r="M97" s="37" t="str">
        <f t="shared" si="9"/>
        <v xml:space="preserve">A2631:  To other general government units: Current </v>
      </c>
      <c r="N97" s="128" t="str">
        <f t="shared" si="8"/>
        <v>C2631</v>
      </c>
      <c r="O97" s="37" t="str">
        <f t="shared" si="6"/>
        <v xml:space="preserve">C2631:  To other general government units: Current </v>
      </c>
    </row>
    <row r="98" spans="1:15">
      <c r="A98" t="str">
        <f t="shared" si="5"/>
        <v xml:space="preserve">2632:  To other general government units: Capital </v>
      </c>
      <c r="B98" s="35" t="s">
        <v>676</v>
      </c>
      <c r="C98" s="36"/>
      <c r="D98" s="11">
        <v>2632</v>
      </c>
      <c r="E98" s="37" t="s">
        <v>677</v>
      </c>
      <c r="H98" s="32" t="s">
        <v>678</v>
      </c>
      <c r="I98" s="32" t="s">
        <v>679</v>
      </c>
      <c r="L98" s="128" t="str">
        <f t="shared" si="7"/>
        <v>A2632</v>
      </c>
      <c r="M98" s="37" t="str">
        <f t="shared" si="9"/>
        <v xml:space="preserve">A2632:  To other general government units: Capital </v>
      </c>
      <c r="N98" s="128" t="str">
        <f t="shared" si="8"/>
        <v>C2632</v>
      </c>
      <c r="O98" s="37" t="str">
        <f t="shared" si="6"/>
        <v xml:space="preserve">C2632:  To other general government units: Capital </v>
      </c>
    </row>
    <row r="99" spans="1:15" ht="15">
      <c r="A99" t="str">
        <f t="shared" si="5"/>
        <v>27:  Social benefits [271 + 272 + 273]</v>
      </c>
      <c r="B99" s="62" t="s">
        <v>680</v>
      </c>
      <c r="C99" s="63"/>
      <c r="D99" s="13">
        <v>27</v>
      </c>
      <c r="E99" s="61" t="s">
        <v>681</v>
      </c>
      <c r="H99" s="32" t="s">
        <v>682</v>
      </c>
      <c r="I99" s="32" t="s">
        <v>683</v>
      </c>
      <c r="L99" s="129" t="str">
        <f t="shared" si="7"/>
        <v>A27</v>
      </c>
      <c r="M99" s="61" t="str">
        <f t="shared" si="9"/>
        <v>A27:  Social benefits [271 + 272 + 273]</v>
      </c>
      <c r="N99" s="129" t="str">
        <f t="shared" si="8"/>
        <v>C27</v>
      </c>
      <c r="O99" s="61" t="str">
        <f t="shared" si="6"/>
        <v>C27:  Social benefits [271 + 272 + 273]</v>
      </c>
    </row>
    <row r="100" spans="1:15">
      <c r="A100" t="str">
        <f t="shared" si="5"/>
        <v xml:space="preserve">271:  Social benefits: Social security benefits </v>
      </c>
      <c r="B100" s="38"/>
      <c r="C100" s="39"/>
      <c r="D100" s="11">
        <v>271</v>
      </c>
      <c r="E100" s="37" t="s">
        <v>684</v>
      </c>
      <c r="H100" s="32"/>
      <c r="I100" s="32"/>
      <c r="L100" s="128" t="str">
        <f t="shared" si="7"/>
        <v>A271</v>
      </c>
      <c r="M100" s="37" t="str">
        <f t="shared" si="9"/>
        <v xml:space="preserve">A271:  Social benefits: Social security benefits </v>
      </c>
      <c r="N100" s="128" t="str">
        <f t="shared" si="8"/>
        <v>C271</v>
      </c>
      <c r="O100" s="37" t="str">
        <f t="shared" si="6"/>
        <v xml:space="preserve">C271:  Social benefits: Social security benefits </v>
      </c>
    </row>
    <row r="101" spans="1:15">
      <c r="A101" t="str">
        <f t="shared" si="5"/>
        <v xml:space="preserve">272:  Social benefits: Social assistance benefits </v>
      </c>
      <c r="B101" s="38"/>
      <c r="C101" s="39"/>
      <c r="D101" s="11">
        <v>272</v>
      </c>
      <c r="E101" s="37" t="s">
        <v>685</v>
      </c>
      <c r="H101" s="32"/>
      <c r="I101" s="32"/>
      <c r="L101" s="128" t="str">
        <f t="shared" si="7"/>
        <v>A272</v>
      </c>
      <c r="M101" s="37" t="str">
        <f t="shared" si="9"/>
        <v xml:space="preserve">A272:  Social benefits: Social assistance benefits </v>
      </c>
      <c r="N101" s="128" t="str">
        <f t="shared" si="8"/>
        <v>C272</v>
      </c>
      <c r="O101" s="37" t="str">
        <f t="shared" si="6"/>
        <v xml:space="preserve">C272:  Social benefits: Social assistance benefits </v>
      </c>
    </row>
    <row r="102" spans="1:15">
      <c r="A102" t="str">
        <f t="shared" si="5"/>
        <v xml:space="preserve">273:  Social benefits: Employer social benefits </v>
      </c>
      <c r="B102" s="38"/>
      <c r="C102" s="39"/>
      <c r="D102" s="11">
        <v>273</v>
      </c>
      <c r="E102" s="37" t="s">
        <v>686</v>
      </c>
      <c r="H102" s="32"/>
      <c r="I102" s="32"/>
      <c r="L102" s="128" t="str">
        <f t="shared" si="7"/>
        <v>A273</v>
      </c>
      <c r="M102" s="37" t="str">
        <f t="shared" si="9"/>
        <v xml:space="preserve">A273:  Social benefits: Employer social benefits </v>
      </c>
      <c r="N102" s="128" t="str">
        <f t="shared" si="8"/>
        <v>C273</v>
      </c>
      <c r="O102" s="37" t="str">
        <f t="shared" si="6"/>
        <v xml:space="preserve">C273:  Social benefits: Employer social benefits </v>
      </c>
    </row>
    <row r="103" spans="1:15" ht="15">
      <c r="A103" t="str">
        <f t="shared" si="5"/>
        <v>28:  Other expense [281 + 282]</v>
      </c>
      <c r="B103" s="59"/>
      <c r="C103" s="60"/>
      <c r="D103" s="13">
        <v>28</v>
      </c>
      <c r="E103" s="61" t="s">
        <v>687</v>
      </c>
      <c r="F103" t="s">
        <v>688</v>
      </c>
      <c r="H103" s="32"/>
      <c r="I103" s="32"/>
      <c r="L103" s="129" t="str">
        <f t="shared" si="7"/>
        <v>A28</v>
      </c>
      <c r="M103" s="61" t="str">
        <f t="shared" si="9"/>
        <v>A28:  Other expense [281 + 282]</v>
      </c>
      <c r="N103" s="129" t="str">
        <f t="shared" si="8"/>
        <v>C28</v>
      </c>
      <c r="O103" s="61" t="str">
        <f t="shared" si="6"/>
        <v>C28:  Other expense [281 + 282]</v>
      </c>
    </row>
    <row r="104" spans="1:15">
      <c r="A104" t="str">
        <f t="shared" si="5"/>
        <v xml:space="preserve">281:  Other expense:  Property expense other than interest </v>
      </c>
      <c r="B104" s="38"/>
      <c r="C104" s="39"/>
      <c r="D104" s="11">
        <v>281</v>
      </c>
      <c r="E104" s="37" t="s">
        <v>689</v>
      </c>
      <c r="H104" s="32"/>
      <c r="I104" s="32"/>
      <c r="L104" s="128" t="str">
        <f t="shared" si="7"/>
        <v>A281</v>
      </c>
      <c r="M104" s="37" t="str">
        <f t="shared" si="9"/>
        <v xml:space="preserve">A281:  Other expense:  Property expense other than interest </v>
      </c>
      <c r="N104" s="128" t="str">
        <f t="shared" si="8"/>
        <v>C281</v>
      </c>
      <c r="O104" s="37" t="str">
        <f t="shared" si="6"/>
        <v xml:space="preserve">C281:  Other expense:  Property expense other than interest </v>
      </c>
    </row>
    <row r="105" spans="1:15">
      <c r="A105" t="str">
        <f t="shared" si="5"/>
        <v>282:  Other expense:  Miscellaneous other expense [2821 + 2822]</v>
      </c>
      <c r="B105" s="66"/>
      <c r="C105" s="67"/>
      <c r="D105" s="11">
        <v>282</v>
      </c>
      <c r="E105" s="37" t="s">
        <v>392</v>
      </c>
      <c r="F105" t="s">
        <v>688</v>
      </c>
      <c r="H105" s="32"/>
      <c r="I105" s="32"/>
      <c r="L105" s="128" t="str">
        <f t="shared" si="7"/>
        <v>A282</v>
      </c>
      <c r="M105" s="37" t="str">
        <f t="shared" si="9"/>
        <v>A282:  Other expense:  Miscellaneous other expense [2821 + 2822]</v>
      </c>
      <c r="N105" s="128" t="str">
        <f t="shared" si="8"/>
        <v>C282</v>
      </c>
      <c r="O105" s="37" t="str">
        <f t="shared" si="6"/>
        <v>C282:  Other expense:  Miscellaneous other expense [2821 + 2822]</v>
      </c>
    </row>
    <row r="106" spans="1:15">
      <c r="A106" t="str">
        <f t="shared" si="5"/>
        <v xml:space="preserve">2821:  Other expense:  Miscellaneous other expense:  Current </v>
      </c>
      <c r="B106" s="38"/>
      <c r="C106" s="39"/>
      <c r="D106" s="11">
        <v>2821</v>
      </c>
      <c r="E106" s="37" t="s">
        <v>393</v>
      </c>
      <c r="H106" s="32"/>
      <c r="I106" s="32"/>
      <c r="L106" s="128" t="str">
        <f t="shared" si="7"/>
        <v>A2821</v>
      </c>
      <c r="M106" s="37" t="str">
        <f t="shared" si="9"/>
        <v xml:space="preserve">A2821:  Other expense:  Miscellaneous other expense:  Current </v>
      </c>
      <c r="N106" s="128" t="str">
        <f t="shared" si="8"/>
        <v>C2821</v>
      </c>
      <c r="O106" s="37" t="str">
        <f t="shared" si="6"/>
        <v xml:space="preserve">C2821:  Other expense:  Miscellaneous other expense:  Current </v>
      </c>
    </row>
    <row r="107" spans="1:15" ht="15" thickBot="1">
      <c r="A107" t="str">
        <f t="shared" si="5"/>
        <v xml:space="preserve">2822:  Other expense:  Miscellaneous other expense:  Capital </v>
      </c>
      <c r="B107" s="66"/>
      <c r="C107" s="67"/>
      <c r="D107" s="10">
        <v>2822</v>
      </c>
      <c r="E107" s="68" t="s">
        <v>394</v>
      </c>
      <c r="F107" t="s">
        <v>688</v>
      </c>
      <c r="H107" s="32"/>
      <c r="I107" s="32"/>
      <c r="L107" s="152" t="str">
        <f t="shared" si="7"/>
        <v>A2822</v>
      </c>
      <c r="M107" s="153" t="str">
        <f t="shared" si="9"/>
        <v xml:space="preserve">A2822:  Other expense:  Miscellaneous other expense:  Capital </v>
      </c>
      <c r="N107" s="152" t="str">
        <f t="shared" si="8"/>
        <v>C2822</v>
      </c>
      <c r="O107" s="153" t="str">
        <f t="shared" si="6"/>
        <v xml:space="preserve">C2822:  Other expense:  Miscellaneous other expense:  Capital </v>
      </c>
    </row>
    <row r="108" spans="1:15" ht="15">
      <c r="A108" t="str">
        <f t="shared" si="5"/>
        <v>3:  CHANGE IN NET WORTH: TRANSACTIONS [31 + 32 - 33]</v>
      </c>
      <c r="B108" s="69"/>
      <c r="C108" s="70"/>
      <c r="D108" s="12">
        <v>3</v>
      </c>
      <c r="E108" s="58" t="s">
        <v>395</v>
      </c>
      <c r="H108" s="32"/>
      <c r="I108" s="32"/>
      <c r="L108" s="129" t="str">
        <f t="shared" si="7"/>
        <v>A3</v>
      </c>
      <c r="M108" s="61" t="str">
        <f t="shared" si="9"/>
        <v>A3:  CHANGE IN NET WORTH: TRANSACTIONS [31 + 32 - 33]</v>
      </c>
      <c r="N108" s="160" t="str">
        <f t="shared" si="8"/>
        <v>C3</v>
      </c>
      <c r="O108" s="161" t="s">
        <v>119</v>
      </c>
    </row>
    <row r="109" spans="1:15" ht="15">
      <c r="A109" t="str">
        <f t="shared" si="5"/>
        <v>31:  Transactions - Net acquisition of nonfinancial assets [311 + 312 + 313 + 314]</v>
      </c>
      <c r="B109" s="71"/>
      <c r="C109" s="72"/>
      <c r="D109" s="42">
        <v>31</v>
      </c>
      <c r="E109" s="73" t="s">
        <v>228</v>
      </c>
      <c r="F109" t="s">
        <v>396</v>
      </c>
      <c r="H109" s="32"/>
      <c r="I109" s="32"/>
      <c r="L109" s="129" t="str">
        <f t="shared" si="7"/>
        <v>A31</v>
      </c>
      <c r="M109" s="61" t="str">
        <f t="shared" si="9"/>
        <v>A31:  Transactions - Net acquisition of nonfinancial assets [311 + 312 + 313 + 314]</v>
      </c>
      <c r="N109" s="129" t="str">
        <f t="shared" si="8"/>
        <v>C31</v>
      </c>
      <c r="O109" s="61" t="str">
        <f t="shared" si="6"/>
        <v>C31:  Transactions - Net acquisition of nonfinancial assets [311 + 312 + 313 + 314]</v>
      </c>
    </row>
    <row r="110" spans="1:15" ht="15">
      <c r="A110" t="str">
        <f t="shared" si="5"/>
        <v>311:  Transactions - Fixed assets [311.1 - 311.2 - 311.3] OR [3111 + 3112 + 3113 + 3114]</v>
      </c>
      <c r="B110" s="29"/>
      <c r="C110" s="30"/>
      <c r="D110" s="13">
        <v>311</v>
      </c>
      <c r="E110" s="31" t="s">
        <v>229</v>
      </c>
      <c r="F110" t="s">
        <v>397</v>
      </c>
      <c r="H110" s="32"/>
      <c r="I110" s="32"/>
      <c r="L110" s="127" t="str">
        <f t="shared" si="7"/>
        <v>A311</v>
      </c>
      <c r="M110" s="31" t="str">
        <f t="shared" si="9"/>
        <v>A311:  Transactions - Fixed assets [311.1 - 311.2 - 311.3] OR [3111 + 3112 + 3113 + 3114]</v>
      </c>
      <c r="N110" s="127" t="str">
        <f t="shared" si="8"/>
        <v>C311</v>
      </c>
      <c r="O110" s="31" t="str">
        <f t="shared" si="6"/>
        <v>C311:  Transactions - Fixed assets [311.1 - 311.2 - 311.3] OR [3111 + 3112 + 3113 + 3114]</v>
      </c>
    </row>
    <row r="111" spans="1:15">
      <c r="A111" t="str">
        <f t="shared" si="5"/>
        <v>311.1:  Transactions - Acquisitions: fixed assets [3111.1 + 3112.1 + 3113.1]</v>
      </c>
      <c r="B111" s="74"/>
      <c r="C111" s="75"/>
      <c r="D111" s="76">
        <v>311.10000000000002</v>
      </c>
      <c r="E111" s="77" t="s">
        <v>230</v>
      </c>
      <c r="H111" s="32"/>
      <c r="I111" s="32"/>
      <c r="L111" s="130" t="str">
        <f t="shared" si="7"/>
        <v>A311.1</v>
      </c>
      <c r="M111" s="77" t="str">
        <f t="shared" si="9"/>
        <v>A311.1:  Transactions - Acquisitions: fixed assets [3111.1 + 3112.1 + 3113.1]</v>
      </c>
      <c r="N111" s="130" t="str">
        <f t="shared" si="8"/>
        <v>C311.1</v>
      </c>
      <c r="O111" s="77" t="str">
        <f t="shared" si="6"/>
        <v>C311.1:  Transactions - Acquisitions: fixed assets [3111.1 + 3112.1 + 3113.1]</v>
      </c>
    </row>
    <row r="112" spans="1:15">
      <c r="A112" t="str">
        <f t="shared" si="5"/>
        <v>311.2:  Transactions - Disposals: fixed assets [3111.2 + 3112.2 + 3113.2]</v>
      </c>
      <c r="B112" s="74"/>
      <c r="C112" s="75"/>
      <c r="D112" s="76">
        <v>311.2</v>
      </c>
      <c r="E112" s="77" t="s">
        <v>231</v>
      </c>
      <c r="H112" s="32"/>
      <c r="I112" s="32"/>
      <c r="L112" s="130" t="str">
        <f t="shared" si="7"/>
        <v>A311.2</v>
      </c>
      <c r="M112" s="77" t="str">
        <f t="shared" si="9"/>
        <v>A311.2:  Transactions - Disposals: fixed assets [3111.2 + 3112.2 + 3113.2]</v>
      </c>
      <c r="N112" s="130" t="str">
        <f t="shared" si="8"/>
        <v>C311.2</v>
      </c>
      <c r="O112" s="77" t="str">
        <f t="shared" si="6"/>
        <v>C311.2:  Transactions - Disposals: fixed assets [3111.2 + 3112.2 + 3113.2]</v>
      </c>
    </row>
    <row r="113" spans="1:15">
      <c r="A113" t="str">
        <f t="shared" si="5"/>
        <v>311.3:  Transactions - Consumption of fixed capital (CFC): fixed assets [3111.3 + 3112.3 + 3113.3]</v>
      </c>
      <c r="B113" s="74"/>
      <c r="C113" s="75"/>
      <c r="D113" s="76">
        <v>311.3</v>
      </c>
      <c r="E113" s="77" t="s">
        <v>232</v>
      </c>
      <c r="H113" s="32"/>
      <c r="I113" s="32"/>
      <c r="L113" s="130" t="str">
        <f t="shared" si="7"/>
        <v>A311.3</v>
      </c>
      <c r="M113" s="77" t="str">
        <f t="shared" si="9"/>
        <v>A311.3:  Transactions - Consumption of fixed capital (CFC): fixed assets [3111.3 + 3112.3 + 3113.3]</v>
      </c>
      <c r="N113" s="162" t="str">
        <f t="shared" si="8"/>
        <v>C311.3</v>
      </c>
      <c r="O113" s="163" t="s">
        <v>119</v>
      </c>
    </row>
    <row r="114" spans="1:15">
      <c r="A114" t="str">
        <f t="shared" si="5"/>
        <v>3111:  Transactions - Fixed assets: Buildings and structures [3111.1 - 3111.2 - 3111.3]</v>
      </c>
      <c r="B114" s="38"/>
      <c r="C114" s="39"/>
      <c r="D114" s="11">
        <v>3111</v>
      </c>
      <c r="E114" s="37" t="s">
        <v>233</v>
      </c>
      <c r="H114" s="32"/>
      <c r="I114" s="32"/>
      <c r="L114" s="128" t="str">
        <f t="shared" si="7"/>
        <v>A3111</v>
      </c>
      <c r="M114" s="37" t="str">
        <f t="shared" si="9"/>
        <v>A3111:  Transactions - Fixed assets: Buildings and structures [3111.1 - 3111.2 - 3111.3]</v>
      </c>
      <c r="N114" s="128" t="str">
        <f t="shared" si="8"/>
        <v>C3111</v>
      </c>
      <c r="O114" s="37" t="str">
        <f t="shared" si="6"/>
        <v>C3111:  Transactions - Fixed assets: Buildings and structures [3111.1 - 3111.2 - 3111.3]</v>
      </c>
    </row>
    <row r="115" spans="1:15">
      <c r="A115" t="str">
        <f t="shared" si="5"/>
        <v xml:space="preserve">3111.1:  Transactions - Acquisitions: buildings and structures </v>
      </c>
      <c r="B115" s="78"/>
      <c r="C115" s="79"/>
      <c r="D115" s="80">
        <v>3111.1</v>
      </c>
      <c r="E115" s="81" t="s">
        <v>591</v>
      </c>
      <c r="H115" s="32"/>
      <c r="I115" s="32"/>
      <c r="L115" s="131" t="str">
        <f t="shared" si="7"/>
        <v>A3111.1</v>
      </c>
      <c r="M115" s="81" t="str">
        <f t="shared" si="9"/>
        <v xml:space="preserve">A3111.1:  Transactions - Acquisitions: buildings and structures </v>
      </c>
      <c r="N115" s="131" t="str">
        <f t="shared" si="8"/>
        <v>C3111.1</v>
      </c>
      <c r="O115" s="81" t="str">
        <f t="shared" si="6"/>
        <v xml:space="preserve">C3111.1:  Transactions - Acquisitions: buildings and structures </v>
      </c>
    </row>
    <row r="116" spans="1:15">
      <c r="A116" t="str">
        <f t="shared" si="5"/>
        <v xml:space="preserve">3111.2:  Transactions - Disposals: buildings and structures </v>
      </c>
      <c r="B116" s="78"/>
      <c r="C116" s="79"/>
      <c r="D116" s="80">
        <v>3111.2</v>
      </c>
      <c r="E116" s="81" t="s">
        <v>592</v>
      </c>
      <c r="H116" s="32"/>
      <c r="I116" s="32"/>
      <c r="L116" s="131" t="str">
        <f t="shared" si="7"/>
        <v>A3111.2</v>
      </c>
      <c r="M116" s="81" t="str">
        <f t="shared" si="9"/>
        <v xml:space="preserve">A3111.2:  Transactions - Disposals: buildings and structures </v>
      </c>
      <c r="N116" s="131" t="str">
        <f t="shared" si="8"/>
        <v>C3111.2</v>
      </c>
      <c r="O116" s="81" t="str">
        <f t="shared" si="6"/>
        <v xml:space="preserve">C3111.2:  Transactions - Disposals: buildings and structures </v>
      </c>
    </row>
    <row r="117" spans="1:15">
      <c r="A117" t="str">
        <f t="shared" si="5"/>
        <v xml:space="preserve">3111.3:  Transactions - CFC: buildings and structures </v>
      </c>
      <c r="B117" s="78"/>
      <c r="C117" s="79"/>
      <c r="D117" s="80">
        <v>3111.3</v>
      </c>
      <c r="E117" s="81" t="s">
        <v>593</v>
      </c>
      <c r="H117" s="32"/>
      <c r="I117" s="32"/>
      <c r="L117" s="131" t="str">
        <f t="shared" si="7"/>
        <v>A3111.3</v>
      </c>
      <c r="M117" s="81" t="str">
        <f t="shared" si="9"/>
        <v xml:space="preserve">A3111.3:  Transactions - CFC: buildings and structures </v>
      </c>
      <c r="N117" s="164" t="str">
        <f t="shared" si="8"/>
        <v>C3111.3</v>
      </c>
      <c r="O117" s="165" t="s">
        <v>119</v>
      </c>
    </row>
    <row r="118" spans="1:15">
      <c r="A118" t="str">
        <f t="shared" si="5"/>
        <v>3112:  Transactions - Fixed assets:  Machinery and equipment  [3112.1 - 3112.2 - 3112.3]</v>
      </c>
      <c r="B118" s="38"/>
      <c r="C118" s="39"/>
      <c r="D118" s="11">
        <v>3112</v>
      </c>
      <c r="E118" s="37" t="s">
        <v>594</v>
      </c>
      <c r="H118" s="32"/>
      <c r="I118" s="32"/>
      <c r="L118" s="128" t="str">
        <f t="shared" si="7"/>
        <v>A3112</v>
      </c>
      <c r="M118" s="37" t="str">
        <f t="shared" si="9"/>
        <v>A3112:  Transactions - Fixed assets:  Machinery and equipment  [3112.1 - 3112.2 - 3112.3]</v>
      </c>
      <c r="N118" s="128" t="str">
        <f t="shared" si="8"/>
        <v>C3112</v>
      </c>
      <c r="O118" s="37" t="str">
        <f t="shared" si="6"/>
        <v>C3112:  Transactions - Fixed assets:  Machinery and equipment  [3112.1 - 3112.2 - 3112.3]</v>
      </c>
    </row>
    <row r="119" spans="1:15">
      <c r="A119" t="str">
        <f t="shared" si="5"/>
        <v xml:space="preserve">3112.1:  Transactions - Acquisitions: machinery and equipment </v>
      </c>
      <c r="B119" s="78"/>
      <c r="C119" s="79"/>
      <c r="D119" s="80">
        <v>3112.1</v>
      </c>
      <c r="E119" s="81" t="s">
        <v>595</v>
      </c>
      <c r="H119" s="32"/>
      <c r="I119" s="32"/>
      <c r="L119" s="131" t="str">
        <f t="shared" si="7"/>
        <v>A3112.1</v>
      </c>
      <c r="M119" s="81" t="str">
        <f t="shared" si="9"/>
        <v xml:space="preserve">A3112.1:  Transactions - Acquisitions: machinery and equipment </v>
      </c>
      <c r="N119" s="131" t="str">
        <f t="shared" si="8"/>
        <v>C3112.1</v>
      </c>
      <c r="O119" s="81" t="str">
        <f t="shared" si="6"/>
        <v xml:space="preserve">C3112.1:  Transactions - Acquisitions: machinery and equipment </v>
      </c>
    </row>
    <row r="120" spans="1:15">
      <c r="A120" t="str">
        <f t="shared" si="5"/>
        <v xml:space="preserve">3112.2:  Transactions - Disposals: machinery and equipment </v>
      </c>
      <c r="B120" s="78"/>
      <c r="C120" s="79"/>
      <c r="D120" s="80">
        <v>3112.2</v>
      </c>
      <c r="E120" s="81" t="s">
        <v>164</v>
      </c>
      <c r="H120" s="32"/>
      <c r="I120" s="32"/>
      <c r="L120" s="131" t="str">
        <f t="shared" si="7"/>
        <v>A3112.2</v>
      </c>
      <c r="M120" s="81" t="str">
        <f t="shared" si="9"/>
        <v xml:space="preserve">A3112.2:  Transactions - Disposals: machinery and equipment </v>
      </c>
      <c r="N120" s="131" t="str">
        <f t="shared" si="8"/>
        <v>C3112.2</v>
      </c>
      <c r="O120" s="81" t="str">
        <f t="shared" si="6"/>
        <v xml:space="preserve">C3112.2:  Transactions - Disposals: machinery and equipment </v>
      </c>
    </row>
    <row r="121" spans="1:15">
      <c r="A121" t="str">
        <f t="shared" si="5"/>
        <v xml:space="preserve">3112.3:  Transactions - CFC: machinery and equipment </v>
      </c>
      <c r="B121" s="78"/>
      <c r="C121" s="79"/>
      <c r="D121" s="80">
        <v>3112.3</v>
      </c>
      <c r="E121" s="81" t="s">
        <v>165</v>
      </c>
      <c r="H121" s="32"/>
      <c r="I121" s="32"/>
      <c r="L121" s="131" t="str">
        <f t="shared" si="7"/>
        <v>A3112.3</v>
      </c>
      <c r="M121" s="81" t="str">
        <f t="shared" si="9"/>
        <v xml:space="preserve">A3112.3:  Transactions - CFC: machinery and equipment </v>
      </c>
      <c r="N121" s="164" t="str">
        <f t="shared" si="8"/>
        <v>C3112.3</v>
      </c>
      <c r="O121" s="165" t="s">
        <v>119</v>
      </c>
    </row>
    <row r="122" spans="1:15">
      <c r="A122" t="str">
        <f t="shared" si="5"/>
        <v>3113:  Transactions - Fixed assets:  Other fixed assets  [3113.1 - 3113.2 - 3113.3]</v>
      </c>
      <c r="B122" s="38"/>
      <c r="C122" s="39"/>
      <c r="D122" s="11">
        <v>3113</v>
      </c>
      <c r="E122" s="37" t="s">
        <v>166</v>
      </c>
      <c r="H122" s="32"/>
      <c r="I122" s="32"/>
      <c r="L122" s="128" t="str">
        <f t="shared" si="7"/>
        <v>A3113</v>
      </c>
      <c r="M122" s="37" t="str">
        <f t="shared" si="9"/>
        <v>A3113:  Transactions - Fixed assets:  Other fixed assets  [3113.1 - 3113.2 - 3113.3]</v>
      </c>
      <c r="N122" s="128" t="str">
        <f t="shared" si="8"/>
        <v>C3113</v>
      </c>
      <c r="O122" s="37" t="str">
        <f t="shared" si="6"/>
        <v>C3113:  Transactions - Fixed assets:  Other fixed assets  [3113.1 - 3113.2 - 3113.3]</v>
      </c>
    </row>
    <row r="123" spans="1:15">
      <c r="A123" t="str">
        <f t="shared" si="5"/>
        <v xml:space="preserve">3113.1:  Transactions - Acquisitions: other fixed assets </v>
      </c>
      <c r="B123" s="78"/>
      <c r="C123" s="79"/>
      <c r="D123" s="80">
        <v>3113.1</v>
      </c>
      <c r="E123" s="81" t="s">
        <v>167</v>
      </c>
      <c r="H123" s="32"/>
      <c r="I123" s="32"/>
      <c r="L123" s="131" t="str">
        <f t="shared" si="7"/>
        <v>A3113.1</v>
      </c>
      <c r="M123" s="81" t="str">
        <f t="shared" si="9"/>
        <v xml:space="preserve">A3113.1:  Transactions - Acquisitions: other fixed assets </v>
      </c>
      <c r="N123" s="131" t="str">
        <f t="shared" si="8"/>
        <v>C3113.1</v>
      </c>
      <c r="O123" s="81" t="str">
        <f t="shared" si="6"/>
        <v xml:space="preserve">C3113.1:  Transactions - Acquisitions: other fixed assets </v>
      </c>
    </row>
    <row r="124" spans="1:15">
      <c r="A124" t="str">
        <f t="shared" si="5"/>
        <v xml:space="preserve">3113.2:  Transactions - Disposals: other fixed assets </v>
      </c>
      <c r="B124" s="78"/>
      <c r="C124" s="79"/>
      <c r="D124" s="80">
        <v>3113.2</v>
      </c>
      <c r="E124" s="81" t="s">
        <v>168</v>
      </c>
      <c r="H124" s="32"/>
      <c r="I124" s="32"/>
      <c r="L124" s="131" t="str">
        <f t="shared" si="7"/>
        <v>A3113.2</v>
      </c>
      <c r="M124" s="81" t="str">
        <f t="shared" si="9"/>
        <v xml:space="preserve">A3113.2:  Transactions - Disposals: other fixed assets </v>
      </c>
      <c r="N124" s="131" t="str">
        <f t="shared" si="8"/>
        <v>C3113.2</v>
      </c>
      <c r="O124" s="81" t="str">
        <f t="shared" si="6"/>
        <v xml:space="preserve">C3113.2:  Transactions - Disposals: other fixed assets </v>
      </c>
    </row>
    <row r="125" spans="1:15">
      <c r="A125" t="str">
        <f t="shared" si="5"/>
        <v xml:space="preserve">3113.3:  Transactions - CFC: other fixed assets </v>
      </c>
      <c r="B125" s="78"/>
      <c r="C125" s="79"/>
      <c r="D125" s="80">
        <v>3113.3</v>
      </c>
      <c r="E125" s="81" t="s">
        <v>169</v>
      </c>
      <c r="H125" s="32"/>
      <c r="I125" s="32"/>
      <c r="L125" s="131" t="str">
        <f t="shared" si="7"/>
        <v>A3113.3</v>
      </c>
      <c r="M125" s="81" t="str">
        <f t="shared" si="9"/>
        <v xml:space="preserve">A3113.3:  Transactions - CFC: other fixed assets </v>
      </c>
      <c r="N125" s="164" t="str">
        <f t="shared" si="8"/>
        <v>C3113.3</v>
      </c>
      <c r="O125" s="165" t="s">
        <v>119</v>
      </c>
    </row>
    <row r="126" spans="1:15" ht="15">
      <c r="A126" t="str">
        <f t="shared" si="5"/>
        <v xml:space="preserve">312:  Transactions - Inventories </v>
      </c>
      <c r="B126" s="29"/>
      <c r="C126" s="30"/>
      <c r="D126" s="13">
        <v>312</v>
      </c>
      <c r="E126" s="31" t="s">
        <v>170</v>
      </c>
      <c r="F126" t="s">
        <v>398</v>
      </c>
      <c r="H126" s="32"/>
      <c r="I126" s="32"/>
      <c r="L126" s="127" t="str">
        <f t="shared" si="7"/>
        <v>A312</v>
      </c>
      <c r="M126" s="31" t="str">
        <f t="shared" si="9"/>
        <v xml:space="preserve">A312:  Transactions - Inventories </v>
      </c>
      <c r="N126" s="127" t="str">
        <f t="shared" si="8"/>
        <v>C312</v>
      </c>
      <c r="O126" s="31" t="str">
        <f t="shared" si="6"/>
        <v xml:space="preserve">C312:  Transactions - Inventories </v>
      </c>
    </row>
    <row r="127" spans="1:15" ht="15">
      <c r="A127" t="str">
        <f t="shared" si="5"/>
        <v>3121:  Transactions - Acquisition of Inventories</v>
      </c>
      <c r="B127" s="29"/>
      <c r="C127" s="30"/>
      <c r="D127" s="109">
        <v>3121</v>
      </c>
      <c r="E127" s="81" t="s">
        <v>171</v>
      </c>
      <c r="H127" s="32"/>
      <c r="I127" s="32"/>
      <c r="L127" s="166" t="s">
        <v>539</v>
      </c>
      <c r="M127" s="167" t="s">
        <v>540</v>
      </c>
      <c r="N127" s="166" t="s">
        <v>72</v>
      </c>
      <c r="O127" s="167" t="s">
        <v>543</v>
      </c>
    </row>
    <row r="128" spans="1:15" ht="15">
      <c r="A128" t="str">
        <f t="shared" si="5"/>
        <v>3122:  Transactions - Disposals of Inventories</v>
      </c>
      <c r="B128" s="29"/>
      <c r="C128" s="30"/>
      <c r="D128" s="109">
        <v>3122</v>
      </c>
      <c r="E128" s="81" t="s">
        <v>172</v>
      </c>
      <c r="H128" s="32"/>
      <c r="I128" s="32"/>
      <c r="L128" s="166" t="s">
        <v>541</v>
      </c>
      <c r="M128" s="167" t="s">
        <v>542</v>
      </c>
      <c r="N128" s="166" t="s">
        <v>73</v>
      </c>
      <c r="O128" s="167" t="s">
        <v>544</v>
      </c>
    </row>
    <row r="129" spans="1:15" ht="15">
      <c r="A129" t="str">
        <f t="shared" si="5"/>
        <v>313:  Transactions - Valuables [313.1 - 313.2]</v>
      </c>
      <c r="B129" s="82"/>
      <c r="C129" s="83"/>
      <c r="D129" s="13">
        <v>313</v>
      </c>
      <c r="E129" s="31" t="s">
        <v>173</v>
      </c>
      <c r="H129" s="32"/>
      <c r="I129" s="32"/>
      <c r="L129" s="127" t="str">
        <f>"A"&amp;""&amp;D129</f>
        <v>A313</v>
      </c>
      <c r="M129" s="31" t="str">
        <f t="shared" ref="M129:M154" si="10">L129&amp;":  "&amp;E129</f>
        <v>A313:  Transactions - Valuables [313.1 - 313.2]</v>
      </c>
      <c r="N129" s="127" t="str">
        <f>"C"&amp;""&amp;D129</f>
        <v>C313</v>
      </c>
      <c r="O129" s="31" t="str">
        <f t="shared" ref="O129:O154" si="11">N129&amp;":  "&amp;E129</f>
        <v>C313:  Transactions - Valuables [313.1 - 313.2]</v>
      </c>
    </row>
    <row r="130" spans="1:15">
      <c r="A130" t="str">
        <f t="shared" si="5"/>
        <v xml:space="preserve">313.1:  Transactions - Acquisitions: valuables </v>
      </c>
      <c r="B130" s="74"/>
      <c r="C130" s="75"/>
      <c r="D130" s="76">
        <v>313.10000000000002</v>
      </c>
      <c r="E130" s="77" t="s">
        <v>174</v>
      </c>
      <c r="H130" s="32"/>
      <c r="I130" s="32"/>
      <c r="L130" s="130" t="str">
        <f>"A"&amp;""&amp;D130</f>
        <v>A313.1</v>
      </c>
      <c r="M130" s="77" t="str">
        <f t="shared" si="10"/>
        <v xml:space="preserve">A313.1:  Transactions - Acquisitions: valuables </v>
      </c>
      <c r="N130" s="130" t="str">
        <f>"C"&amp;""&amp;D130</f>
        <v>C313.1</v>
      </c>
      <c r="O130" s="77" t="str">
        <f t="shared" si="11"/>
        <v xml:space="preserve">C313.1:  Transactions - Acquisitions: valuables </v>
      </c>
    </row>
    <row r="131" spans="1:15">
      <c r="A131" t="str">
        <f t="shared" si="5"/>
        <v xml:space="preserve">313.2:  Transactions - Disposals: valuables </v>
      </c>
      <c r="B131" s="74"/>
      <c r="C131" s="75"/>
      <c r="D131" s="76">
        <v>313.2</v>
      </c>
      <c r="E131" s="77" t="s">
        <v>175</v>
      </c>
      <c r="H131" s="32"/>
      <c r="I131" s="32"/>
      <c r="L131" s="130" t="str">
        <f>"A"&amp;""&amp;D131</f>
        <v>A313.2</v>
      </c>
      <c r="M131" s="77" t="str">
        <f t="shared" si="10"/>
        <v xml:space="preserve">A313.2:  Transactions - Disposals: valuables </v>
      </c>
      <c r="N131" s="130" t="str">
        <f>"C"&amp;""&amp;D131</f>
        <v>C313.2</v>
      </c>
      <c r="O131" s="77" t="str">
        <f t="shared" si="11"/>
        <v xml:space="preserve">C313.2:  Transactions - Disposals: valuables </v>
      </c>
    </row>
    <row r="132" spans="1:15" ht="15">
      <c r="A132" t="str">
        <f t="shared" si="5"/>
        <v>314:  Transactions - Nonproduced assets [314.1 - 314.2 - 314.3]</v>
      </c>
      <c r="B132" s="29"/>
      <c r="C132" s="30"/>
      <c r="D132" s="13">
        <v>314</v>
      </c>
      <c r="E132" s="31" t="s">
        <v>176</v>
      </c>
      <c r="H132" s="32"/>
      <c r="I132" s="32"/>
      <c r="L132" s="127" t="str">
        <f t="shared" ref="L132:L154" si="12">"A"&amp;""&amp;D132</f>
        <v>A314</v>
      </c>
      <c r="M132" s="31" t="str">
        <f t="shared" si="10"/>
        <v>A314:  Transactions - Nonproduced assets [314.1 - 314.2 - 314.3]</v>
      </c>
      <c r="N132" s="127" t="str">
        <f t="shared" ref="N132:N154" si="13">"C"&amp;""&amp;D132</f>
        <v>C314</v>
      </c>
      <c r="O132" s="31" t="str">
        <f t="shared" si="11"/>
        <v>C314:  Transactions - Nonproduced assets [314.1 - 314.2 - 314.3]</v>
      </c>
    </row>
    <row r="133" spans="1:15">
      <c r="A133" t="str">
        <f t="shared" ref="A133:A154" si="14">D133&amp;":  "&amp;E133</f>
        <v>314.1:  Transactions - Acquisitions: nonproduced assets [3141.1 + 3142.1 + 3143.1 + 3144.1]</v>
      </c>
      <c r="B133" s="74"/>
      <c r="C133" s="75"/>
      <c r="D133" s="76">
        <v>314.10000000000002</v>
      </c>
      <c r="E133" s="77" t="s">
        <v>177</v>
      </c>
      <c r="F133" t="s">
        <v>703</v>
      </c>
      <c r="H133" s="32"/>
      <c r="I133" s="32"/>
      <c r="L133" s="130" t="str">
        <f t="shared" si="12"/>
        <v>A314.1</v>
      </c>
      <c r="M133" s="77" t="str">
        <f t="shared" si="10"/>
        <v>A314.1:  Transactions - Acquisitions: nonproduced assets [3141.1 + 3142.1 + 3143.1 + 3144.1]</v>
      </c>
      <c r="N133" s="130" t="str">
        <f t="shared" si="13"/>
        <v>C314.1</v>
      </c>
      <c r="O133" s="77" t="str">
        <f t="shared" si="11"/>
        <v>C314.1:  Transactions - Acquisitions: nonproduced assets [3141.1 + 3142.1 + 3143.1 + 3144.1]</v>
      </c>
    </row>
    <row r="134" spans="1:15">
      <c r="A134" t="str">
        <f t="shared" si="14"/>
        <v>314.2:  Transactions - Disposals: nonproduced assets [3141.2 + 3142.2 + 3143.2 + 3144.2]</v>
      </c>
      <c r="B134" s="74"/>
      <c r="C134" s="75"/>
      <c r="D134" s="76">
        <v>314.2</v>
      </c>
      <c r="E134" s="77" t="s">
        <v>178</v>
      </c>
      <c r="H134" s="32"/>
      <c r="I134" s="32"/>
      <c r="L134" s="130" t="str">
        <f t="shared" si="12"/>
        <v>A314.2</v>
      </c>
      <c r="M134" s="77" t="str">
        <f t="shared" si="10"/>
        <v>A314.2:  Transactions - Disposals: nonproduced assets [3141.2 + 3142.2 + 3143.2 + 3144.2]</v>
      </c>
      <c r="N134" s="130" t="str">
        <f t="shared" si="13"/>
        <v>C314.2</v>
      </c>
      <c r="O134" s="77" t="str">
        <f t="shared" si="11"/>
        <v>C314.2:  Transactions - Disposals: nonproduced assets [3141.2 + 3142.2 + 3143.2 + 3144.2]</v>
      </c>
    </row>
    <row r="135" spans="1:15">
      <c r="A135" t="str">
        <f t="shared" si="14"/>
        <v>314.3:  Transactions - CFC: major improvements, nonproduced assets [3141.3 + 3142.3 + 3143.3+ 3144.3]</v>
      </c>
      <c r="B135" s="74"/>
      <c r="C135" s="75"/>
      <c r="D135" s="76">
        <v>314.3</v>
      </c>
      <c r="E135" s="77" t="s">
        <v>179</v>
      </c>
      <c r="H135" s="32"/>
      <c r="I135" s="32"/>
      <c r="L135" s="130" t="str">
        <f t="shared" si="12"/>
        <v>A314.3</v>
      </c>
      <c r="M135" s="77" t="str">
        <f t="shared" si="10"/>
        <v>A314.3:  Transactions - CFC: major improvements, nonproduced assets [3141.3 + 3142.3 + 3143.3+ 3144.3]</v>
      </c>
      <c r="N135" s="162" t="str">
        <f t="shared" si="13"/>
        <v>C314.3</v>
      </c>
      <c r="O135" s="163" t="s">
        <v>119</v>
      </c>
    </row>
    <row r="136" spans="1:15">
      <c r="A136" t="str">
        <f t="shared" si="14"/>
        <v>3141:  Transactions - Nonproduced assets: Land  [3141.1 -3141.2 - 3141.3]</v>
      </c>
      <c r="B136" s="38"/>
      <c r="C136" s="39"/>
      <c r="D136" s="11">
        <v>3141</v>
      </c>
      <c r="E136" s="37" t="s">
        <v>180</v>
      </c>
      <c r="H136" s="32"/>
      <c r="I136" s="32"/>
      <c r="L136" s="128" t="str">
        <f t="shared" si="12"/>
        <v>A3141</v>
      </c>
      <c r="M136" s="37" t="str">
        <f t="shared" si="10"/>
        <v>A3141:  Transactions - Nonproduced assets: Land  [3141.1 -3141.2 - 3141.3]</v>
      </c>
      <c r="N136" s="128" t="str">
        <f t="shared" si="13"/>
        <v>C3141</v>
      </c>
      <c r="O136" s="37" t="str">
        <f t="shared" si="11"/>
        <v>C3141:  Transactions - Nonproduced assets: Land  [3141.1 -3141.2 - 3141.3]</v>
      </c>
    </row>
    <row r="137" spans="1:15">
      <c r="A137" t="str">
        <f t="shared" si="14"/>
        <v xml:space="preserve">3141.1:  Transactions - Acquisitions: land </v>
      </c>
      <c r="B137" s="78"/>
      <c r="C137" s="79"/>
      <c r="D137" s="80">
        <v>3141.1</v>
      </c>
      <c r="E137" s="81" t="s">
        <v>181</v>
      </c>
      <c r="H137" s="32"/>
      <c r="I137" s="32"/>
      <c r="L137" s="131" t="str">
        <f t="shared" si="12"/>
        <v>A3141.1</v>
      </c>
      <c r="M137" s="81" t="str">
        <f t="shared" si="10"/>
        <v xml:space="preserve">A3141.1:  Transactions - Acquisitions: land </v>
      </c>
      <c r="N137" s="131" t="str">
        <f t="shared" si="13"/>
        <v>C3141.1</v>
      </c>
      <c r="O137" s="81" t="str">
        <f t="shared" si="11"/>
        <v xml:space="preserve">C3141.1:  Transactions - Acquisitions: land </v>
      </c>
    </row>
    <row r="138" spans="1:15">
      <c r="A138" t="str">
        <f t="shared" si="14"/>
        <v xml:space="preserve">3141.2:  Transactions - Disposals: land </v>
      </c>
      <c r="B138" s="78"/>
      <c r="C138" s="79"/>
      <c r="D138" s="80">
        <v>3141.2</v>
      </c>
      <c r="E138" s="81" t="s">
        <v>182</v>
      </c>
      <c r="H138" s="32"/>
      <c r="I138" s="32"/>
      <c r="L138" s="131" t="str">
        <f t="shared" si="12"/>
        <v>A3141.2</v>
      </c>
      <c r="M138" s="81" t="str">
        <f t="shared" si="10"/>
        <v xml:space="preserve">A3141.2:  Transactions - Disposals: land </v>
      </c>
      <c r="N138" s="131" t="str">
        <f t="shared" si="13"/>
        <v>C3141.2</v>
      </c>
      <c r="O138" s="81" t="str">
        <f t="shared" si="11"/>
        <v xml:space="preserve">C3141.2:  Transactions - Disposals: land </v>
      </c>
    </row>
    <row r="139" spans="1:15">
      <c r="A139" t="str">
        <f t="shared" si="14"/>
        <v xml:space="preserve">3141.3:  Transactions - CFC: major improvements, land </v>
      </c>
      <c r="B139" s="78"/>
      <c r="C139" s="79"/>
      <c r="D139" s="80">
        <v>3141.3</v>
      </c>
      <c r="E139" s="81" t="s">
        <v>183</v>
      </c>
      <c r="H139" s="32"/>
      <c r="I139" s="32"/>
      <c r="L139" s="131" t="str">
        <f t="shared" si="12"/>
        <v>A3141.3</v>
      </c>
      <c r="M139" s="81" t="str">
        <f t="shared" si="10"/>
        <v xml:space="preserve">A3141.3:  Transactions - CFC: major improvements, land </v>
      </c>
      <c r="N139" s="164" t="str">
        <f t="shared" si="13"/>
        <v>C3141.3</v>
      </c>
      <c r="O139" s="165" t="s">
        <v>119</v>
      </c>
    </row>
    <row r="140" spans="1:15">
      <c r="A140" t="str">
        <f t="shared" si="14"/>
        <v>3142:  Transactions - Nonproduced assets: Subsoil assets [3142.1 - 3142.2 - 3142.3]</v>
      </c>
      <c r="B140" s="38"/>
      <c r="C140" s="39"/>
      <c r="D140" s="11">
        <v>3142</v>
      </c>
      <c r="E140" s="37" t="s">
        <v>184</v>
      </c>
      <c r="H140" s="32"/>
      <c r="I140" s="32"/>
      <c r="L140" s="128" t="str">
        <f t="shared" si="12"/>
        <v>A3142</v>
      </c>
      <c r="M140" s="37" t="str">
        <f t="shared" si="10"/>
        <v>A3142:  Transactions - Nonproduced assets: Subsoil assets [3142.1 - 3142.2 - 3142.3]</v>
      </c>
      <c r="N140" s="128" t="str">
        <f t="shared" si="13"/>
        <v>C3142</v>
      </c>
      <c r="O140" s="37" t="str">
        <f t="shared" si="11"/>
        <v>C3142:  Transactions - Nonproduced assets: Subsoil assets [3142.1 - 3142.2 - 3142.3]</v>
      </c>
    </row>
    <row r="141" spans="1:15">
      <c r="A141" t="str">
        <f t="shared" si="14"/>
        <v xml:space="preserve">3142.1:  Transactions - Acquisitions: subsoil assets </v>
      </c>
      <c r="B141" s="78"/>
      <c r="C141" s="79"/>
      <c r="D141" s="80">
        <v>3142.1</v>
      </c>
      <c r="E141" s="81" t="s">
        <v>185</v>
      </c>
      <c r="H141" s="32"/>
      <c r="I141" s="32"/>
      <c r="L141" s="131" t="str">
        <f t="shared" si="12"/>
        <v>A3142.1</v>
      </c>
      <c r="M141" s="81" t="str">
        <f t="shared" si="10"/>
        <v xml:space="preserve">A3142.1:  Transactions - Acquisitions: subsoil assets </v>
      </c>
      <c r="N141" s="131" t="str">
        <f t="shared" si="13"/>
        <v>C3142.1</v>
      </c>
      <c r="O141" s="81" t="str">
        <f t="shared" si="11"/>
        <v xml:space="preserve">C3142.1:  Transactions - Acquisitions: subsoil assets </v>
      </c>
    </row>
    <row r="142" spans="1:15">
      <c r="A142" t="str">
        <f t="shared" si="14"/>
        <v xml:space="preserve">3142.2:  Transactions - Disposals: subsoil assets </v>
      </c>
      <c r="B142" s="78"/>
      <c r="C142" s="79"/>
      <c r="D142" s="80">
        <v>3142.2</v>
      </c>
      <c r="E142" s="81" t="s">
        <v>186</v>
      </c>
      <c r="H142" s="32"/>
      <c r="I142" s="32"/>
      <c r="L142" s="131" t="str">
        <f t="shared" si="12"/>
        <v>A3142.2</v>
      </c>
      <c r="M142" s="81" t="str">
        <f t="shared" si="10"/>
        <v xml:space="preserve">A3142.2:  Transactions - Disposals: subsoil assets </v>
      </c>
      <c r="N142" s="131" t="str">
        <f t="shared" si="13"/>
        <v>C3142.2</v>
      </c>
      <c r="O142" s="81" t="str">
        <f t="shared" si="11"/>
        <v xml:space="preserve">C3142.2:  Transactions - Disposals: subsoil assets </v>
      </c>
    </row>
    <row r="143" spans="1:15">
      <c r="A143" t="str">
        <f t="shared" si="14"/>
        <v xml:space="preserve">3142.3:  Transactions - CFC: major improvements, subsoil assets </v>
      </c>
      <c r="B143" s="78"/>
      <c r="C143" s="79"/>
      <c r="D143" s="80">
        <v>3142.3</v>
      </c>
      <c r="E143" s="81" t="s">
        <v>187</v>
      </c>
      <c r="H143" s="32"/>
      <c r="I143" s="32"/>
      <c r="L143" s="131" t="str">
        <f t="shared" si="12"/>
        <v>A3142.3</v>
      </c>
      <c r="M143" s="81" t="str">
        <f t="shared" si="10"/>
        <v xml:space="preserve">A3142.3:  Transactions - CFC: major improvements, subsoil assets </v>
      </c>
      <c r="N143" s="164" t="str">
        <f t="shared" si="13"/>
        <v>C3142.3</v>
      </c>
      <c r="O143" s="165" t="s">
        <v>119</v>
      </c>
    </row>
    <row r="144" spans="1:15">
      <c r="A144" t="str">
        <f t="shared" si="14"/>
        <v>3143:  Transactions - Nonproduced assets: Other naturally occurring assets  [3143.1 - 3143.2]</v>
      </c>
      <c r="B144" s="38"/>
      <c r="C144" s="39"/>
      <c r="D144" s="11">
        <v>3143</v>
      </c>
      <c r="E144" s="37" t="s">
        <v>188</v>
      </c>
      <c r="H144" s="32"/>
      <c r="I144" s="32"/>
      <c r="L144" s="128" t="str">
        <f t="shared" si="12"/>
        <v>A3143</v>
      </c>
      <c r="M144" s="37" t="str">
        <f t="shared" si="10"/>
        <v>A3143:  Transactions - Nonproduced assets: Other naturally occurring assets  [3143.1 - 3143.2]</v>
      </c>
      <c r="N144" s="128" t="str">
        <f t="shared" si="13"/>
        <v>C3143</v>
      </c>
      <c r="O144" s="37" t="str">
        <f t="shared" si="11"/>
        <v>C3143:  Transactions - Nonproduced assets: Other naturally occurring assets  [3143.1 - 3143.2]</v>
      </c>
    </row>
    <row r="145" spans="1:15">
      <c r="A145" t="str">
        <f t="shared" si="14"/>
        <v xml:space="preserve">3143.1:  Transactions - Acquisitions: other naturally occurring assets </v>
      </c>
      <c r="B145" s="78"/>
      <c r="C145" s="79"/>
      <c r="D145" s="80">
        <v>3143.1</v>
      </c>
      <c r="E145" s="81" t="s">
        <v>189</v>
      </c>
      <c r="H145" s="32"/>
      <c r="I145" s="32"/>
      <c r="L145" s="131" t="str">
        <f t="shared" si="12"/>
        <v>A3143.1</v>
      </c>
      <c r="M145" s="81" t="str">
        <f t="shared" si="10"/>
        <v xml:space="preserve">A3143.1:  Transactions - Acquisitions: other naturally occurring assets </v>
      </c>
      <c r="N145" s="131" t="str">
        <f t="shared" si="13"/>
        <v>C3143.1</v>
      </c>
      <c r="O145" s="81" t="str">
        <f t="shared" si="11"/>
        <v xml:space="preserve">C3143.1:  Transactions - Acquisitions: other naturally occurring assets </v>
      </c>
    </row>
    <row r="146" spans="1:15">
      <c r="A146" t="str">
        <f t="shared" si="14"/>
        <v xml:space="preserve">3143.2:  Transactions - Disposals: other naturally occurring assets </v>
      </c>
      <c r="B146" s="78"/>
      <c r="C146" s="79"/>
      <c r="D146" s="80">
        <v>3143.2</v>
      </c>
      <c r="E146" s="81" t="s">
        <v>280</v>
      </c>
      <c r="H146" s="32"/>
      <c r="I146" s="32"/>
      <c r="L146" s="131" t="str">
        <f t="shared" si="12"/>
        <v>A3143.2</v>
      </c>
      <c r="M146" s="81" t="str">
        <f t="shared" si="10"/>
        <v xml:space="preserve">A3143.2:  Transactions - Disposals: other naturally occurring assets </v>
      </c>
      <c r="N146" s="131" t="str">
        <f t="shared" si="13"/>
        <v>C3143.2</v>
      </c>
      <c r="O146" s="81" t="str">
        <f t="shared" si="11"/>
        <v xml:space="preserve">C3143.2:  Transactions - Disposals: other naturally occurring assets </v>
      </c>
    </row>
    <row r="147" spans="1:15">
      <c r="A147" t="str">
        <f t="shared" si="14"/>
        <v>3144:  Transactions - Nonproduced assets: Intangible nonproduced assets  [3144.1 - 3144.2]</v>
      </c>
      <c r="B147" s="38"/>
      <c r="C147" s="39"/>
      <c r="D147" s="11">
        <v>3144</v>
      </c>
      <c r="E147" s="37" t="s">
        <v>407</v>
      </c>
      <c r="H147" s="32"/>
      <c r="I147" s="32"/>
      <c r="L147" s="128" t="str">
        <f t="shared" si="12"/>
        <v>A3144</v>
      </c>
      <c r="M147" s="37" t="str">
        <f t="shared" si="10"/>
        <v>A3144:  Transactions - Nonproduced assets: Intangible nonproduced assets  [3144.1 - 3144.2]</v>
      </c>
      <c r="N147" s="128" t="str">
        <f t="shared" si="13"/>
        <v>C3144</v>
      </c>
      <c r="O147" s="37" t="str">
        <f t="shared" si="11"/>
        <v>C3144:  Transactions - Nonproduced assets: Intangible nonproduced assets  [3144.1 - 3144.2]</v>
      </c>
    </row>
    <row r="148" spans="1:15">
      <c r="A148" t="str">
        <f t="shared" si="14"/>
        <v xml:space="preserve">3144.1:  Transactions - Acquisitions: intangible nonproduced assets </v>
      </c>
      <c r="B148" s="78"/>
      <c r="C148" s="79"/>
      <c r="D148" s="80">
        <v>3144.1</v>
      </c>
      <c r="E148" s="81" t="s">
        <v>408</v>
      </c>
      <c r="H148" s="32"/>
      <c r="I148" s="32"/>
      <c r="L148" s="131" t="str">
        <f t="shared" si="12"/>
        <v>A3144.1</v>
      </c>
      <c r="M148" s="81" t="str">
        <f t="shared" si="10"/>
        <v xml:space="preserve">A3144.1:  Transactions - Acquisitions: intangible nonproduced assets </v>
      </c>
      <c r="N148" s="131" t="str">
        <f t="shared" si="13"/>
        <v>C3144.1</v>
      </c>
      <c r="O148" s="81" t="str">
        <f t="shared" si="11"/>
        <v xml:space="preserve">C3144.1:  Transactions - Acquisitions: intangible nonproduced assets </v>
      </c>
    </row>
    <row r="149" spans="1:15">
      <c r="A149" t="str">
        <f t="shared" si="14"/>
        <v xml:space="preserve">3144.2:  Transactions - Disposals: intangible nonproduced assets </v>
      </c>
      <c r="B149" s="84"/>
      <c r="C149" s="85"/>
      <c r="D149" s="86">
        <v>3144.2</v>
      </c>
      <c r="E149" s="87" t="s">
        <v>409</v>
      </c>
      <c r="H149" s="32"/>
      <c r="I149" s="32"/>
      <c r="L149" s="168" t="str">
        <f t="shared" si="12"/>
        <v>A3144.2</v>
      </c>
      <c r="M149" s="87" t="str">
        <f t="shared" si="10"/>
        <v xml:space="preserve">A3144.2:  Transactions - Disposals: intangible nonproduced assets </v>
      </c>
      <c r="N149" s="168" t="str">
        <f t="shared" si="13"/>
        <v>C3144.2</v>
      </c>
      <c r="O149" s="87" t="str">
        <f t="shared" si="11"/>
        <v xml:space="preserve">C3144.2:  Transactions - Disposals: intangible nonproduced assets </v>
      </c>
    </row>
    <row r="150" spans="1:15" ht="15">
      <c r="A150" t="str">
        <f t="shared" si="14"/>
        <v>32:  Transactions - Net acquisition of financial assets [3202 + 3203 + 3204 + 3205 + 3206 + 3207 + 3208]</v>
      </c>
      <c r="B150" s="56"/>
      <c r="C150" s="57"/>
      <c r="D150" s="12">
        <v>32</v>
      </c>
      <c r="E150" s="58" t="s">
        <v>410</v>
      </c>
      <c r="F150" t="s">
        <v>628</v>
      </c>
      <c r="H150" s="32"/>
      <c r="I150" s="32"/>
      <c r="L150" s="129" t="str">
        <f t="shared" si="12"/>
        <v>A32</v>
      </c>
      <c r="M150" s="61" t="str">
        <f t="shared" si="10"/>
        <v>A32:  Transactions - Net acquisition of financial assets [3202 + 3203 + 3204 + 3205 + 3206 + 3207 + 3208]</v>
      </c>
      <c r="N150" s="129" t="str">
        <f t="shared" si="13"/>
        <v>C32</v>
      </c>
      <c r="O150" s="61" t="str">
        <f t="shared" si="11"/>
        <v>C32:  Transactions - Net acquisition of financial assets [3202 + 3203 + 3204 + 3205 + 3206 + 3207 + 3208]</v>
      </c>
    </row>
    <row r="151" spans="1:15">
      <c r="A151" t="str">
        <f t="shared" si="14"/>
        <v xml:space="preserve">3202:  Transactions - Net acquisition of financial assets :  Currency and deposits [3212+3222] </v>
      </c>
      <c r="B151" s="38"/>
      <c r="C151" s="39"/>
      <c r="D151" s="15">
        <v>3202</v>
      </c>
      <c r="E151" s="88" t="s">
        <v>366</v>
      </c>
      <c r="H151" s="32"/>
      <c r="I151" s="32"/>
      <c r="L151" s="132" t="str">
        <f t="shared" si="12"/>
        <v>A3202</v>
      </c>
      <c r="M151" s="88" t="str">
        <f t="shared" si="10"/>
        <v xml:space="preserve">A3202:  Transactions - Net acquisition of financial assets :  Currency and deposits [3212+3222] </v>
      </c>
      <c r="N151" s="132" t="str">
        <f t="shared" si="13"/>
        <v>C3202</v>
      </c>
      <c r="O151" s="88" t="str">
        <f t="shared" si="11"/>
        <v xml:space="preserve">C3202:  Transactions - Net acquisition of financial assets :  Currency and deposits [3212+3222] </v>
      </c>
    </row>
    <row r="152" spans="1:15">
      <c r="A152" t="str">
        <f t="shared" si="14"/>
        <v xml:space="preserve">3203:  Transactions - Net acquisition of financial assets :  Securities other than shares [3213+3223] </v>
      </c>
      <c r="B152" s="38"/>
      <c r="C152" s="39"/>
      <c r="D152" s="15">
        <v>3203</v>
      </c>
      <c r="E152" s="88" t="s">
        <v>411</v>
      </c>
      <c r="H152" s="32"/>
      <c r="I152" s="32"/>
      <c r="L152" s="132" t="str">
        <f t="shared" si="12"/>
        <v>A3203</v>
      </c>
      <c r="M152" s="88" t="str">
        <f t="shared" si="10"/>
        <v xml:space="preserve">A3203:  Transactions - Net acquisition of financial assets :  Securities other than shares [3213+3223] </v>
      </c>
      <c r="N152" s="132" t="str">
        <f t="shared" si="13"/>
        <v>C3203</v>
      </c>
      <c r="O152" s="88" t="str">
        <f t="shared" si="11"/>
        <v xml:space="preserve">C3203:  Transactions - Net acquisition of financial assets :  Securities other than shares [3213+3223] </v>
      </c>
    </row>
    <row r="153" spans="1:15">
      <c r="A153" t="str">
        <f t="shared" si="14"/>
        <v xml:space="preserve">3204:  Transactions - Net acquisition of financial assets :  Loans [3214+3224] </v>
      </c>
      <c r="B153" s="38"/>
      <c r="C153" s="39"/>
      <c r="D153" s="15">
        <v>3204</v>
      </c>
      <c r="E153" s="88" t="s">
        <v>412</v>
      </c>
      <c r="H153" s="32"/>
      <c r="I153" s="32"/>
      <c r="L153" s="132" t="str">
        <f t="shared" si="12"/>
        <v>A3204</v>
      </c>
      <c r="M153" s="88" t="str">
        <f t="shared" si="10"/>
        <v xml:space="preserve">A3204:  Transactions - Net acquisition of financial assets :  Loans [3214+3224] </v>
      </c>
      <c r="N153" s="132" t="str">
        <f t="shared" si="13"/>
        <v>C3204</v>
      </c>
      <c r="O153" s="88" t="str">
        <f t="shared" si="11"/>
        <v xml:space="preserve">C3204:  Transactions - Net acquisition of financial assets :  Loans [3214+3224] </v>
      </c>
    </row>
    <row r="154" spans="1:15">
      <c r="A154" t="str">
        <f t="shared" si="14"/>
        <v xml:space="preserve">3205:  Transactions - Net acquisition of financial assets :  Shares and other equity [3215+3225] </v>
      </c>
      <c r="B154" s="38"/>
      <c r="C154" s="39"/>
      <c r="D154" s="15">
        <v>3205</v>
      </c>
      <c r="E154" s="88" t="s">
        <v>413</v>
      </c>
      <c r="H154" s="32"/>
      <c r="I154" s="32"/>
      <c r="L154" s="132" t="str">
        <f t="shared" si="12"/>
        <v>A3205</v>
      </c>
      <c r="M154" s="88" t="str">
        <f t="shared" si="10"/>
        <v xml:space="preserve">A3205:  Transactions - Net acquisition of financial assets :  Shares and other equity [3215+3225] </v>
      </c>
      <c r="N154" s="132" t="str">
        <f t="shared" si="13"/>
        <v>C3205</v>
      </c>
      <c r="O154" s="88" t="str">
        <f t="shared" si="11"/>
        <v xml:space="preserve">C3205:  Transactions - Net acquisition of financial assets :  Shares and other equity [3215+3225] </v>
      </c>
    </row>
    <row r="155" spans="1:15">
      <c r="A155" t="e">
        <f>#REF!&amp;":  "&amp;#REF!</f>
        <v>#REF!</v>
      </c>
      <c r="B155" s="38"/>
      <c r="C155" s="39"/>
      <c r="D155" s="15">
        <v>3206</v>
      </c>
      <c r="E155" s="88" t="s">
        <v>414</v>
      </c>
      <c r="H155" s="32"/>
      <c r="I155" s="32"/>
      <c r="L155" s="132" t="str">
        <f t="shared" ref="L155:L162" si="15">"A"&amp;""&amp;D155</f>
        <v>A3206</v>
      </c>
      <c r="M155" s="88" t="str">
        <f t="shared" ref="M155:M218" si="16">L155&amp;":  "&amp;E155</f>
        <v xml:space="preserve">A3206:  Transactions - Net acquisition of financial assets :  Insurance technical reserves [3216+3226] </v>
      </c>
      <c r="N155" s="132" t="str">
        <f t="shared" ref="N155:N162" si="17">"C"&amp;""&amp;D155</f>
        <v>C3206</v>
      </c>
      <c r="O155" s="88" t="str">
        <f t="shared" ref="O155:O198" si="18">N155&amp;":  "&amp;E155</f>
        <v xml:space="preserve">C3206:  Transactions - Net acquisition of financial assets :  Insurance technical reserves [3216+3226] </v>
      </c>
    </row>
    <row r="156" spans="1:15">
      <c r="A156" t="e">
        <f>#REF!&amp;":  "&amp;#REF!</f>
        <v>#REF!</v>
      </c>
      <c r="B156" s="38"/>
      <c r="C156" s="39"/>
      <c r="D156" s="15">
        <v>3207</v>
      </c>
      <c r="E156" s="88" t="s">
        <v>415</v>
      </c>
      <c r="H156" s="32"/>
      <c r="I156" s="32"/>
      <c r="L156" s="132" t="str">
        <f t="shared" si="15"/>
        <v>A3207</v>
      </c>
      <c r="M156" s="88" t="str">
        <f t="shared" si="16"/>
        <v xml:space="preserve">A3207:  Transactions - Net acquisition of financial assets :  Financial derivatives [3217+3227] </v>
      </c>
      <c r="N156" s="132" t="str">
        <f t="shared" si="17"/>
        <v>C3207</v>
      </c>
      <c r="O156" s="88" t="str">
        <f t="shared" si="18"/>
        <v xml:space="preserve">C3207:  Transactions - Net acquisition of financial assets :  Financial derivatives [3217+3227] </v>
      </c>
    </row>
    <row r="157" spans="1:15">
      <c r="A157" t="str">
        <f t="shared" ref="A157:A164" si="19">D155&amp;":  "&amp;E155</f>
        <v xml:space="preserve">3206:  Transactions - Net acquisition of financial assets :  Insurance technical reserves [3216+3226] </v>
      </c>
      <c r="B157" s="38"/>
      <c r="C157" s="39"/>
      <c r="D157" s="15">
        <v>3208</v>
      </c>
      <c r="E157" s="88" t="s">
        <v>416</v>
      </c>
      <c r="H157" s="32"/>
      <c r="I157" s="32"/>
      <c r="L157" s="132" t="str">
        <f t="shared" si="15"/>
        <v>A3208</v>
      </c>
      <c r="M157" s="88" t="str">
        <f t="shared" si="16"/>
        <v xml:space="preserve">A3208:  Transactions - Net acquisition of financial assets :  Other accounts receivable [3218+3228] </v>
      </c>
      <c r="N157" s="132" t="str">
        <f t="shared" si="17"/>
        <v>C3208</v>
      </c>
      <c r="O157" s="88" t="str">
        <f t="shared" si="18"/>
        <v xml:space="preserve">C3208:  Transactions - Net acquisition of financial assets :  Other accounts receivable [3218+3228] </v>
      </c>
    </row>
    <row r="158" spans="1:15">
      <c r="A158" t="str">
        <f t="shared" si="19"/>
        <v xml:space="preserve">3207:  Transactions - Net acquisition of financial assets :  Financial derivatives [3217+3227] </v>
      </c>
      <c r="B158" s="38"/>
      <c r="C158" s="39"/>
      <c r="D158" s="13">
        <v>321</v>
      </c>
      <c r="E158" s="31" t="s">
        <v>417</v>
      </c>
      <c r="H158" s="32"/>
      <c r="I158" s="32"/>
      <c r="L158" s="127" t="str">
        <f t="shared" si="15"/>
        <v>A321</v>
      </c>
      <c r="M158" s="31" t="str">
        <f t="shared" si="16"/>
        <v>A321:  Transactions - Net acquisition of financial assets :  Domestic [3212 + 3213 + 3214 + 3215 + 3216 + 3217 + 3218]</v>
      </c>
      <c r="N158" s="127" t="str">
        <f t="shared" si="17"/>
        <v>C321</v>
      </c>
      <c r="O158" s="31" t="str">
        <f t="shared" si="18"/>
        <v>C321:  Transactions - Net acquisition of financial assets :  Domestic [3212 + 3213 + 3214 + 3215 + 3216 + 3217 + 3218]</v>
      </c>
    </row>
    <row r="159" spans="1:15">
      <c r="A159" t="str">
        <f t="shared" si="19"/>
        <v xml:space="preserve">3208:  Transactions - Net acquisition of financial assets :  Other accounts receivable [3218+3228] </v>
      </c>
      <c r="B159" s="38"/>
      <c r="C159" s="39"/>
      <c r="D159" s="11">
        <v>3212</v>
      </c>
      <c r="E159" s="37" t="s">
        <v>418</v>
      </c>
      <c r="H159" s="32"/>
      <c r="I159" s="32"/>
      <c r="L159" s="128" t="str">
        <f t="shared" si="15"/>
        <v>A3212</v>
      </c>
      <c r="M159" s="37" t="str">
        <f t="shared" si="16"/>
        <v xml:space="preserve">A3212:  Transactions - Net acquisition of financial assets :  Domestic - Currency and deposits </v>
      </c>
      <c r="N159" s="128" t="str">
        <f t="shared" si="17"/>
        <v>C3212</v>
      </c>
      <c r="O159" s="37" t="str">
        <f t="shared" si="18"/>
        <v xml:space="preserve">C3212:  Transactions - Net acquisition of financial assets :  Domestic - Currency and deposits </v>
      </c>
    </row>
    <row r="160" spans="1:15" ht="15">
      <c r="A160" t="str">
        <f t="shared" si="19"/>
        <v>321:  Transactions - Net acquisition of financial assets :  Domestic [3212 + 3213 + 3214 + 3215 + 3216 + 3217 + 3218]</v>
      </c>
      <c r="B160" s="29"/>
      <c r="C160" s="30"/>
      <c r="D160" s="11">
        <v>3213</v>
      </c>
      <c r="E160" s="37" t="s">
        <v>419</v>
      </c>
      <c r="F160" t="s">
        <v>623</v>
      </c>
      <c r="H160" s="32"/>
      <c r="I160" s="32"/>
      <c r="L160" s="128" t="str">
        <f t="shared" si="15"/>
        <v>A3213</v>
      </c>
      <c r="M160" s="37" t="str">
        <f t="shared" si="16"/>
        <v xml:space="preserve">A3213:  Transactions - Net acquisition of financial assets :  Domestic - Securities other than shares </v>
      </c>
      <c r="N160" s="128" t="str">
        <f t="shared" si="17"/>
        <v>C3213</v>
      </c>
      <c r="O160" s="37" t="str">
        <f t="shared" si="18"/>
        <v xml:space="preserve">C3213:  Transactions - Net acquisition of financial assets :  Domestic - Securities other than shares </v>
      </c>
    </row>
    <row r="161" spans="1:15">
      <c r="A161" t="str">
        <f t="shared" si="19"/>
        <v xml:space="preserve">3212:  Transactions - Net acquisition of financial assets :  Domestic - Currency and deposits </v>
      </c>
      <c r="B161" s="38"/>
      <c r="C161" s="39"/>
      <c r="D161" s="11">
        <v>3214</v>
      </c>
      <c r="E161" s="37" t="s">
        <v>420</v>
      </c>
      <c r="H161" s="32"/>
      <c r="I161" s="32"/>
      <c r="L161" s="128" t="str">
        <f t="shared" si="15"/>
        <v>A3214</v>
      </c>
      <c r="M161" s="37" t="str">
        <f t="shared" si="16"/>
        <v xml:space="preserve">A3214:  Transactions - Net acquisition of financial assets :  Domestic - Loans </v>
      </c>
      <c r="N161" s="128" t="str">
        <f t="shared" si="17"/>
        <v>C3214</v>
      </c>
      <c r="O161" s="37" t="str">
        <f t="shared" si="18"/>
        <v xml:space="preserve">C3214:  Transactions - Net acquisition of financial assets :  Domestic - Loans </v>
      </c>
    </row>
    <row r="162" spans="1:15">
      <c r="A162" t="str">
        <f t="shared" si="19"/>
        <v xml:space="preserve">3213:  Transactions - Net acquisition of financial assets :  Domestic - Securities other than shares </v>
      </c>
      <c r="B162" s="38"/>
      <c r="C162" s="39"/>
      <c r="D162" s="11">
        <v>3215</v>
      </c>
      <c r="E162" s="37" t="s">
        <v>729</v>
      </c>
      <c r="H162" s="32"/>
      <c r="I162" s="32"/>
      <c r="L162" s="128" t="str">
        <f t="shared" si="15"/>
        <v>A3215</v>
      </c>
      <c r="M162" s="37" t="str">
        <f t="shared" si="16"/>
        <v xml:space="preserve">A3215:  Transactions - Net acquisition of financial assets :  Domestic - Shares and other equity </v>
      </c>
      <c r="N162" s="128" t="str">
        <f t="shared" si="17"/>
        <v>C3215</v>
      </c>
      <c r="O162" s="37" t="str">
        <f t="shared" si="18"/>
        <v xml:space="preserve">C3215:  Transactions - Net acquisition of financial assets :  Domestic - Shares and other equity </v>
      </c>
    </row>
    <row r="163" spans="1:15">
      <c r="A163" t="str">
        <f t="shared" si="19"/>
        <v xml:space="preserve">3214:  Transactions - Net acquisition of financial assets :  Domestic - Loans </v>
      </c>
      <c r="B163" s="38"/>
      <c r="C163" s="39"/>
      <c r="D163" s="11">
        <v>3216</v>
      </c>
      <c r="E163" s="37" t="s">
        <v>421</v>
      </c>
      <c r="H163" s="32"/>
      <c r="I163" s="32"/>
      <c r="L163" s="128" t="str">
        <f t="shared" ref="L163:L170" si="20">"A"&amp;""&amp;D163</f>
        <v>A3216</v>
      </c>
      <c r="M163" s="37" t="str">
        <f t="shared" si="16"/>
        <v xml:space="preserve">A3216:  Transactions - Net acquisition of financial assets :  Domestic - Insurance technical reserves </v>
      </c>
      <c r="N163" s="128" t="str">
        <f t="shared" ref="N163:N170" si="21">"C"&amp;""&amp;D163</f>
        <v>C3216</v>
      </c>
      <c r="O163" s="37" t="str">
        <f t="shared" si="18"/>
        <v xml:space="preserve">C3216:  Transactions - Net acquisition of financial assets :  Domestic - Insurance technical reserves </v>
      </c>
    </row>
    <row r="164" spans="1:15">
      <c r="A164" t="str">
        <f t="shared" si="19"/>
        <v xml:space="preserve">3215:  Transactions - Net acquisition of financial assets :  Domestic - Shares and other equity </v>
      </c>
      <c r="B164" s="38"/>
      <c r="C164" s="39"/>
      <c r="D164" s="11">
        <v>3217</v>
      </c>
      <c r="E164" s="37" t="s">
        <v>422</v>
      </c>
      <c r="H164" s="32"/>
      <c r="I164" s="32"/>
      <c r="L164" s="128" t="str">
        <f t="shared" si="20"/>
        <v>A3217</v>
      </c>
      <c r="M164" s="37" t="str">
        <f t="shared" si="16"/>
        <v xml:space="preserve">A3217:  Transactions - Net acquisition of financial assets :  Domestic - Financial derivatives </v>
      </c>
      <c r="N164" s="128" t="str">
        <f t="shared" si="21"/>
        <v>C3217</v>
      </c>
      <c r="O164" s="37" t="str">
        <f t="shared" si="18"/>
        <v xml:space="preserve">C3217:  Transactions - Net acquisition of financial assets :  Domestic - Financial derivatives </v>
      </c>
    </row>
    <row r="165" spans="1:15">
      <c r="A165" t="e">
        <f>#REF!&amp;":  "&amp;#REF!</f>
        <v>#REF!</v>
      </c>
      <c r="B165" s="38"/>
      <c r="C165" s="39"/>
      <c r="D165" s="11">
        <v>3218</v>
      </c>
      <c r="E165" s="37" t="s">
        <v>423</v>
      </c>
      <c r="H165" s="32"/>
      <c r="I165" s="32"/>
      <c r="L165" s="128" t="str">
        <f t="shared" si="20"/>
        <v>A3218</v>
      </c>
      <c r="M165" s="37" t="str">
        <f t="shared" si="16"/>
        <v xml:space="preserve">A3218:  Transactions - Net acquisition of financial assets :  Domestic - Other accounts receivable </v>
      </c>
      <c r="N165" s="128" t="str">
        <f t="shared" si="21"/>
        <v>C3218</v>
      </c>
      <c r="O165" s="37" t="str">
        <f t="shared" si="18"/>
        <v xml:space="preserve">C3218:  Transactions - Net acquisition of financial assets :  Domestic - Other accounts receivable </v>
      </c>
    </row>
    <row r="166" spans="1:15">
      <c r="A166" t="e">
        <f>#REF!&amp;":  "&amp;#REF!</f>
        <v>#REF!</v>
      </c>
      <c r="B166" s="38"/>
      <c r="C166" s="39"/>
      <c r="D166" s="13">
        <v>322</v>
      </c>
      <c r="E166" s="31" t="s">
        <v>424</v>
      </c>
      <c r="H166" s="32"/>
      <c r="I166" s="32"/>
      <c r="L166" s="127" t="str">
        <f t="shared" si="20"/>
        <v>A322</v>
      </c>
      <c r="M166" s="31" t="str">
        <f t="shared" si="16"/>
        <v>A322:  Transactions - Net acquisition of financial assets :  Foreign [3222 + 3223 + 3224 + 3225 + 3226 + 3227 + 3228]</v>
      </c>
      <c r="N166" s="127" t="str">
        <f t="shared" si="21"/>
        <v>C322</v>
      </c>
      <c r="O166" s="31" t="str">
        <f t="shared" si="18"/>
        <v>C322:  Transactions - Net acquisition of financial assets :  Foreign [3222 + 3223 + 3224 + 3225 + 3226 + 3227 + 3228]</v>
      </c>
    </row>
    <row r="167" spans="1:15">
      <c r="A167" t="str">
        <f t="shared" ref="A167:A174" si="22">D163&amp;":  "&amp;E163</f>
        <v xml:space="preserve">3216:  Transactions - Net acquisition of financial assets :  Domestic - Insurance technical reserves </v>
      </c>
      <c r="B167" s="38"/>
      <c r="C167" s="39"/>
      <c r="D167" s="11">
        <v>3222</v>
      </c>
      <c r="E167" s="37" t="s">
        <v>425</v>
      </c>
      <c r="H167" s="32"/>
      <c r="I167" s="32"/>
      <c r="L167" s="128" t="str">
        <f t="shared" si="20"/>
        <v>A3222</v>
      </c>
      <c r="M167" s="37" t="str">
        <f t="shared" si="16"/>
        <v xml:space="preserve">A3222:  Transactions - Net acquisition of financial assets :  Foreign - Currency and deposits </v>
      </c>
      <c r="N167" s="128" t="str">
        <f t="shared" si="21"/>
        <v>C3222</v>
      </c>
      <c r="O167" s="37" t="str">
        <f t="shared" si="18"/>
        <v xml:space="preserve">C3222:  Transactions - Net acquisition of financial assets :  Foreign - Currency and deposits </v>
      </c>
    </row>
    <row r="168" spans="1:15">
      <c r="A168" t="str">
        <f t="shared" si="22"/>
        <v xml:space="preserve">3217:  Transactions - Net acquisition of financial assets :  Domestic - Financial derivatives </v>
      </c>
      <c r="B168" s="38"/>
      <c r="C168" s="39"/>
      <c r="D168" s="11">
        <v>3223</v>
      </c>
      <c r="E168" s="37" t="s">
        <v>426</v>
      </c>
      <c r="H168" s="32"/>
      <c r="I168" s="32"/>
      <c r="L168" s="128" t="str">
        <f t="shared" si="20"/>
        <v>A3223</v>
      </c>
      <c r="M168" s="37" t="str">
        <f t="shared" si="16"/>
        <v xml:space="preserve">A3223:  Transactions - Net acquisition of financial assets :  Foreign - Securities other than shares </v>
      </c>
      <c r="N168" s="128" t="str">
        <f t="shared" si="21"/>
        <v>C3223</v>
      </c>
      <c r="O168" s="37" t="str">
        <f t="shared" si="18"/>
        <v xml:space="preserve">C3223:  Transactions - Net acquisition of financial assets :  Foreign - Securities other than shares </v>
      </c>
    </row>
    <row r="169" spans="1:15">
      <c r="A169" t="str">
        <f t="shared" si="22"/>
        <v xml:space="preserve">3218:  Transactions - Net acquisition of financial assets :  Domestic - Other accounts receivable </v>
      </c>
      <c r="B169" s="38"/>
      <c r="C169" s="39"/>
      <c r="D169" s="11">
        <v>3224</v>
      </c>
      <c r="E169" s="37" t="s">
        <v>427</v>
      </c>
      <c r="H169" s="32"/>
      <c r="I169" s="32"/>
      <c r="L169" s="128" t="str">
        <f t="shared" si="20"/>
        <v>A3224</v>
      </c>
      <c r="M169" s="37" t="str">
        <f t="shared" si="16"/>
        <v xml:space="preserve">A3224:  Transactions - Net acquisition of financial assets :  Foreign - Loans </v>
      </c>
      <c r="N169" s="128" t="str">
        <f t="shared" si="21"/>
        <v>C3224</v>
      </c>
      <c r="O169" s="37" t="str">
        <f t="shared" si="18"/>
        <v xml:space="preserve">C3224:  Transactions - Net acquisition of financial assets :  Foreign - Loans </v>
      </c>
    </row>
    <row r="170" spans="1:15" ht="15">
      <c r="A170" t="str">
        <f t="shared" si="22"/>
        <v>322:  Transactions - Net acquisition of financial assets :  Foreign [3222 + 3223 + 3224 + 3225 + 3226 + 3227 + 3228]</v>
      </c>
      <c r="B170" s="29"/>
      <c r="C170" s="30"/>
      <c r="D170" s="11">
        <v>3225</v>
      </c>
      <c r="E170" s="37" t="s">
        <v>428</v>
      </c>
      <c r="F170" t="s">
        <v>118</v>
      </c>
      <c r="H170" s="32"/>
      <c r="I170" s="32"/>
      <c r="L170" s="128" t="str">
        <f t="shared" si="20"/>
        <v>A3225</v>
      </c>
      <c r="M170" s="37" t="str">
        <f t="shared" si="16"/>
        <v xml:space="preserve">A3225:  Transactions - Net acquisition of financial assets :  Foreign - Shares and other equity </v>
      </c>
      <c r="N170" s="128" t="str">
        <f t="shared" si="21"/>
        <v>C3225</v>
      </c>
      <c r="O170" s="37" t="str">
        <f t="shared" si="18"/>
        <v xml:space="preserve">C3225:  Transactions - Net acquisition of financial assets :  Foreign - Shares and other equity </v>
      </c>
    </row>
    <row r="171" spans="1:15">
      <c r="A171" t="str">
        <f t="shared" si="22"/>
        <v xml:space="preserve">3222:  Transactions - Net acquisition of financial assets :  Foreign - Currency and deposits </v>
      </c>
      <c r="B171" s="38"/>
      <c r="C171" s="39"/>
      <c r="D171" s="11">
        <v>3226</v>
      </c>
      <c r="E171" s="37" t="s">
        <v>429</v>
      </c>
      <c r="H171" s="32"/>
      <c r="I171" s="32"/>
      <c r="L171" s="128" t="str">
        <f t="shared" ref="L171:L189" si="23">"A"&amp;""&amp;D171</f>
        <v>A3226</v>
      </c>
      <c r="M171" s="37" t="str">
        <f t="shared" si="16"/>
        <v xml:space="preserve">A3226:  Transactions - Net acquisition of financial assets :  Foreign - Insurance technical reserves </v>
      </c>
      <c r="N171" s="128" t="str">
        <f t="shared" ref="N171:N189" si="24">"C"&amp;""&amp;D171</f>
        <v>C3226</v>
      </c>
      <c r="O171" s="37" t="str">
        <f t="shared" si="18"/>
        <v xml:space="preserve">C3226:  Transactions - Net acquisition of financial assets :  Foreign - Insurance technical reserves </v>
      </c>
    </row>
    <row r="172" spans="1:15">
      <c r="A172" t="str">
        <f t="shared" si="22"/>
        <v xml:space="preserve">3223:  Transactions - Net acquisition of financial assets :  Foreign - Securities other than shares </v>
      </c>
      <c r="B172" s="38"/>
      <c r="C172" s="39"/>
      <c r="D172" s="11">
        <v>3227</v>
      </c>
      <c r="E172" s="37" t="s">
        <v>430</v>
      </c>
      <c r="H172" s="32"/>
      <c r="I172" s="32"/>
      <c r="L172" s="128" t="str">
        <f t="shared" si="23"/>
        <v>A3227</v>
      </c>
      <c r="M172" s="37" t="str">
        <f t="shared" si="16"/>
        <v xml:space="preserve">A3227:  Transactions - Net acquisition of financial assets :  Foreign - Financial derivatives </v>
      </c>
      <c r="N172" s="128" t="str">
        <f t="shared" si="24"/>
        <v>C3227</v>
      </c>
      <c r="O172" s="37" t="str">
        <f t="shared" si="18"/>
        <v xml:space="preserve">C3227:  Transactions - Net acquisition of financial assets :  Foreign - Financial derivatives </v>
      </c>
    </row>
    <row r="173" spans="1:15">
      <c r="A173" t="str">
        <f t="shared" si="22"/>
        <v xml:space="preserve">3224:  Transactions - Net acquisition of financial assets :  Foreign - Loans </v>
      </c>
      <c r="B173" s="38"/>
      <c r="C173" s="39"/>
      <c r="D173" s="11">
        <v>3228</v>
      </c>
      <c r="E173" s="37" t="s">
        <v>431</v>
      </c>
      <c r="H173" s="32"/>
      <c r="I173" s="32"/>
      <c r="L173" s="128" t="str">
        <f t="shared" si="23"/>
        <v>A3228</v>
      </c>
      <c r="M173" s="37" t="str">
        <f t="shared" si="16"/>
        <v xml:space="preserve">A3228:  Transactions - Net acquisition of financial assets :  Foreign - Other accounts receivable </v>
      </c>
      <c r="N173" s="128" t="str">
        <f t="shared" si="24"/>
        <v>C3228</v>
      </c>
      <c r="O173" s="37" t="str">
        <f t="shared" si="18"/>
        <v xml:space="preserve">C3228:  Transactions - Net acquisition of financial assets :  Foreign - Other accounts receivable </v>
      </c>
    </row>
    <row r="174" spans="1:15">
      <c r="A174" t="str">
        <f t="shared" si="22"/>
        <v xml:space="preserve">3225:  Transactions - Net acquisition of financial assets :  Foreign - Shares and other equity </v>
      </c>
      <c r="B174" s="38"/>
      <c r="C174" s="39"/>
      <c r="D174" s="54">
        <v>323</v>
      </c>
      <c r="E174" s="55" t="s">
        <v>432</v>
      </c>
      <c r="H174" s="32"/>
      <c r="I174" s="32"/>
      <c r="L174" s="169" t="str">
        <f t="shared" si="23"/>
        <v>A323</v>
      </c>
      <c r="M174" s="55" t="str">
        <f t="shared" si="16"/>
        <v xml:space="preserve">A323:  Transactions - Monetary gold and SDRs </v>
      </c>
      <c r="N174" s="169" t="str">
        <f t="shared" si="24"/>
        <v>C323</v>
      </c>
      <c r="O174" s="55" t="str">
        <f t="shared" si="18"/>
        <v xml:space="preserve">C323:  Transactions - Monetary gold and SDRs </v>
      </c>
    </row>
    <row r="175" spans="1:15">
      <c r="A175" t="e">
        <f>#REF!&amp;":  "&amp;#REF!</f>
        <v>#REF!</v>
      </c>
      <c r="B175" s="38"/>
      <c r="C175" s="39"/>
      <c r="D175" s="12">
        <v>33</v>
      </c>
      <c r="E175" s="58" t="s">
        <v>433</v>
      </c>
      <c r="H175" s="32"/>
      <c r="I175" s="32"/>
      <c r="L175" s="129" t="str">
        <f t="shared" si="23"/>
        <v>A33</v>
      </c>
      <c r="M175" s="61" t="str">
        <f t="shared" si="16"/>
        <v>A33:  Transactions - Net incurrence of liabilities [3322 + 3323 + 3324 + 3325 + 3326 + 3327 + 3328]</v>
      </c>
      <c r="N175" s="129" t="str">
        <f t="shared" si="24"/>
        <v>C33</v>
      </c>
      <c r="O175" s="61" t="str">
        <f t="shared" si="18"/>
        <v>C33:  Transactions - Net incurrence of liabilities [3322 + 3323 + 3324 + 3325 + 3326 + 3327 + 3328]</v>
      </c>
    </row>
    <row r="176" spans="1:15">
      <c r="A176" t="e">
        <f>#REF!&amp;":  "&amp;#REF!</f>
        <v>#REF!</v>
      </c>
      <c r="B176" s="38"/>
      <c r="C176" s="39"/>
      <c r="D176" s="15">
        <v>3302</v>
      </c>
      <c r="E176" s="88" t="s">
        <v>434</v>
      </c>
      <c r="H176" s="32"/>
      <c r="I176" s="32"/>
      <c r="L176" s="132" t="str">
        <f t="shared" si="23"/>
        <v>A3302</v>
      </c>
      <c r="M176" s="88" t="str">
        <f t="shared" si="16"/>
        <v xml:space="preserve">A3302:  Transactions - Net incurrence of liabilities: Currency and deposits [3312+3322] </v>
      </c>
      <c r="N176" s="132" t="str">
        <f t="shared" si="24"/>
        <v>C3302</v>
      </c>
      <c r="O176" s="88" t="str">
        <f t="shared" si="18"/>
        <v xml:space="preserve">C3302:  Transactions - Net incurrence of liabilities: Currency and deposits [3312+3322] </v>
      </c>
    </row>
    <row r="177" spans="1:15">
      <c r="A177" t="str">
        <f t="shared" ref="A177:A202" si="25">D171&amp;":  "&amp;E171</f>
        <v xml:space="preserve">3226:  Transactions - Net acquisition of financial assets :  Foreign - Insurance technical reserves </v>
      </c>
      <c r="B177" s="38"/>
      <c r="C177" s="39"/>
      <c r="D177" s="15">
        <v>3303</v>
      </c>
      <c r="E177" s="88" t="s">
        <v>435</v>
      </c>
      <c r="H177" s="32"/>
      <c r="I177" s="32"/>
      <c r="L177" s="132" t="str">
        <f t="shared" si="23"/>
        <v>A3303</v>
      </c>
      <c r="M177" s="88" t="str">
        <f t="shared" si="16"/>
        <v xml:space="preserve">A3303:  Transactions - Net incurrence of liabilities: Securities other than shares [3313+3323] </v>
      </c>
      <c r="N177" s="132" t="str">
        <f t="shared" si="24"/>
        <v>C3303</v>
      </c>
      <c r="O177" s="88" t="str">
        <f t="shared" si="18"/>
        <v xml:space="preserve">C3303:  Transactions - Net incurrence of liabilities: Securities other than shares [3313+3323] </v>
      </c>
    </row>
    <row r="178" spans="1:15">
      <c r="A178" t="str">
        <f t="shared" si="25"/>
        <v xml:space="preserve">3227:  Transactions - Net acquisition of financial assets :  Foreign - Financial derivatives </v>
      </c>
      <c r="B178" s="38"/>
      <c r="C178" s="39"/>
      <c r="D178" s="15">
        <v>3304</v>
      </c>
      <c r="E178" s="88" t="s">
        <v>436</v>
      </c>
      <c r="H178" s="32"/>
      <c r="I178" s="32"/>
      <c r="L178" s="132" t="str">
        <f t="shared" si="23"/>
        <v>A3304</v>
      </c>
      <c r="M178" s="88" t="str">
        <f t="shared" si="16"/>
        <v xml:space="preserve">A3304:  Transactions - Net incurrence of liabilities: Loans [3314+3324] </v>
      </c>
      <c r="N178" s="132" t="str">
        <f t="shared" si="24"/>
        <v>C3304</v>
      </c>
      <c r="O178" s="88" t="str">
        <f t="shared" si="18"/>
        <v xml:space="preserve">C3304:  Transactions - Net incurrence of liabilities: Loans [3314+3324] </v>
      </c>
    </row>
    <row r="179" spans="1:15">
      <c r="A179" t="str">
        <f t="shared" si="25"/>
        <v xml:space="preserve">3228:  Transactions - Net acquisition of financial assets :  Foreign - Other accounts receivable </v>
      </c>
      <c r="B179" s="38"/>
      <c r="C179" s="39"/>
      <c r="D179" s="15">
        <v>3305</v>
      </c>
      <c r="E179" s="88" t="s">
        <v>437</v>
      </c>
      <c r="H179" s="32"/>
      <c r="I179" s="32"/>
      <c r="L179" s="132" t="str">
        <f t="shared" si="23"/>
        <v>A3305</v>
      </c>
      <c r="M179" s="88" t="str">
        <f t="shared" si="16"/>
        <v xml:space="preserve">A3305:  Transactions - Net incurrence of liabilities: Shares and other equity [3315+3325] </v>
      </c>
      <c r="N179" s="132" t="str">
        <f t="shared" si="24"/>
        <v>C3305</v>
      </c>
      <c r="O179" s="88" t="str">
        <f t="shared" si="18"/>
        <v xml:space="preserve">C3305:  Transactions - Net incurrence of liabilities: Shares and other equity [3315+3325] </v>
      </c>
    </row>
    <row r="180" spans="1:15" ht="15">
      <c r="A180" t="str">
        <f t="shared" si="25"/>
        <v xml:space="preserve">323:  Transactions - Monetary gold and SDRs </v>
      </c>
      <c r="B180" s="89"/>
      <c r="C180" s="90"/>
      <c r="D180" s="15">
        <v>3306</v>
      </c>
      <c r="E180" s="88" t="s">
        <v>438</v>
      </c>
      <c r="H180" s="32"/>
      <c r="I180" s="32"/>
      <c r="L180" s="132" t="str">
        <f t="shared" si="23"/>
        <v>A3306</v>
      </c>
      <c r="M180" s="88" t="str">
        <f t="shared" si="16"/>
        <v xml:space="preserve">A3306:  Transactions - Net incurrence of liabilities: Insurance technical reserves [3316+3326] </v>
      </c>
      <c r="N180" s="132" t="str">
        <f t="shared" si="24"/>
        <v>C3306</v>
      </c>
      <c r="O180" s="88" t="str">
        <f t="shared" si="18"/>
        <v xml:space="preserve">C3306:  Transactions - Net incurrence of liabilities: Insurance technical reserves [3316+3326] </v>
      </c>
    </row>
    <row r="181" spans="1:15" ht="15">
      <c r="A181" t="str">
        <f t="shared" si="25"/>
        <v>33:  Transactions - Net incurrence of liabilities [3322 + 3323 + 3324 + 3325 + 3326 + 3327 + 3328]</v>
      </c>
      <c r="B181" s="56"/>
      <c r="C181" s="57"/>
      <c r="D181" s="15">
        <v>3307</v>
      </c>
      <c r="E181" s="88" t="s">
        <v>439</v>
      </c>
      <c r="F181" t="s">
        <v>370</v>
      </c>
      <c r="H181" s="32"/>
      <c r="I181" s="32"/>
      <c r="L181" s="132" t="str">
        <f t="shared" si="23"/>
        <v>A3307</v>
      </c>
      <c r="M181" s="88" t="str">
        <f t="shared" si="16"/>
        <v xml:space="preserve">A3307:  Transactions - Net incurrence of liabilities: Financial derivatives [3317+3327] </v>
      </c>
      <c r="N181" s="132" t="str">
        <f t="shared" si="24"/>
        <v>C3307</v>
      </c>
      <c r="O181" s="88" t="str">
        <f t="shared" si="18"/>
        <v xml:space="preserve">C3307:  Transactions - Net incurrence of liabilities: Financial derivatives [3317+3327] </v>
      </c>
    </row>
    <row r="182" spans="1:15">
      <c r="A182" t="str">
        <f t="shared" si="25"/>
        <v xml:space="preserve">3302:  Transactions - Net incurrence of liabilities: Currency and deposits [3312+3322] </v>
      </c>
      <c r="B182" s="38"/>
      <c r="C182" s="39"/>
      <c r="D182" s="15">
        <v>3308</v>
      </c>
      <c r="E182" s="88" t="s">
        <v>367</v>
      </c>
      <c r="H182" s="32"/>
      <c r="I182" s="32"/>
      <c r="L182" s="132" t="str">
        <f t="shared" si="23"/>
        <v>A3308</v>
      </c>
      <c r="M182" s="88" t="str">
        <f t="shared" si="16"/>
        <v xml:space="preserve">A3308:  Transactions - Net incurrence of liabilities: Other accounts payable [3318+3328] </v>
      </c>
      <c r="N182" s="132" t="str">
        <f t="shared" si="24"/>
        <v>C3308</v>
      </c>
      <c r="O182" s="88" t="str">
        <f t="shared" si="18"/>
        <v xml:space="preserve">C3308:  Transactions - Net incurrence of liabilities: Other accounts payable [3318+3328] </v>
      </c>
    </row>
    <row r="183" spans="1:15">
      <c r="A183" t="str">
        <f t="shared" si="25"/>
        <v xml:space="preserve">3303:  Transactions - Net incurrence of liabilities: Securities other than shares [3313+3323] </v>
      </c>
      <c r="B183" s="38"/>
      <c r="C183" s="39"/>
      <c r="D183" s="13">
        <v>331</v>
      </c>
      <c r="E183" s="31" t="s">
        <v>440</v>
      </c>
      <c r="H183" s="32"/>
      <c r="I183" s="32"/>
      <c r="L183" s="127" t="str">
        <f t="shared" si="23"/>
        <v>A331</v>
      </c>
      <c r="M183" s="31" t="str">
        <f t="shared" si="16"/>
        <v>A331:  Transactions - Net incurrence of liabilities: Domestic [3313 + 3313 + 3314 + 3315 + 3316 + 3317 + 3318]</v>
      </c>
      <c r="N183" s="127" t="str">
        <f t="shared" si="24"/>
        <v>C331</v>
      </c>
      <c r="O183" s="31" t="str">
        <f t="shared" si="18"/>
        <v>C331:  Transactions - Net incurrence of liabilities: Domestic [3313 + 3313 + 3314 + 3315 + 3316 + 3317 + 3318]</v>
      </c>
    </row>
    <row r="184" spans="1:15">
      <c r="A184" t="str">
        <f t="shared" si="25"/>
        <v xml:space="preserve">3304:  Transactions - Net incurrence of liabilities: Loans [3314+3324] </v>
      </c>
      <c r="B184" s="38"/>
      <c r="C184" s="39"/>
      <c r="D184" s="11">
        <v>3312</v>
      </c>
      <c r="E184" s="37" t="s">
        <v>441</v>
      </c>
      <c r="H184" s="32"/>
      <c r="I184" s="32"/>
      <c r="L184" s="128" t="str">
        <f t="shared" si="23"/>
        <v>A3312</v>
      </c>
      <c r="M184" s="37" t="str">
        <f t="shared" si="16"/>
        <v xml:space="preserve">A3312:  Transactions - Net incurrence of liabilities: Domestic - Currency and deposits </v>
      </c>
      <c r="N184" s="128" t="str">
        <f t="shared" si="24"/>
        <v>C3312</v>
      </c>
      <c r="O184" s="37" t="str">
        <f t="shared" si="18"/>
        <v xml:space="preserve">C3312:  Transactions - Net incurrence of liabilities: Domestic - Currency and deposits </v>
      </c>
    </row>
    <row r="185" spans="1:15">
      <c r="A185" t="str">
        <f t="shared" si="25"/>
        <v xml:space="preserve">3305:  Transactions - Net incurrence of liabilities: Shares and other equity [3315+3325] </v>
      </c>
      <c r="B185" s="38"/>
      <c r="C185" s="39"/>
      <c r="D185" s="11">
        <v>3313</v>
      </c>
      <c r="E185" s="37" t="s">
        <v>442</v>
      </c>
      <c r="H185" s="32"/>
      <c r="I185" s="32"/>
      <c r="L185" s="128" t="str">
        <f t="shared" si="23"/>
        <v>A3313</v>
      </c>
      <c r="M185" s="37" t="str">
        <f t="shared" si="16"/>
        <v xml:space="preserve">A3313:  Transactions - Net incurrence of liabilities: Domestic - Securities other than shares </v>
      </c>
      <c r="N185" s="128" t="str">
        <f t="shared" si="24"/>
        <v>C3313</v>
      </c>
      <c r="O185" s="37" t="str">
        <f t="shared" si="18"/>
        <v xml:space="preserve">C3313:  Transactions - Net incurrence of liabilities: Domestic - Securities other than shares </v>
      </c>
    </row>
    <row r="186" spans="1:15">
      <c r="A186" t="str">
        <f t="shared" si="25"/>
        <v xml:space="preserve">3306:  Transactions - Net incurrence of liabilities: Insurance technical reserves [3316+3326] </v>
      </c>
      <c r="B186" s="38"/>
      <c r="C186" s="39"/>
      <c r="D186" s="11">
        <v>3314</v>
      </c>
      <c r="E186" s="37" t="s">
        <v>443</v>
      </c>
      <c r="H186" s="32"/>
      <c r="I186" s="32"/>
      <c r="L186" s="128" t="str">
        <f t="shared" si="23"/>
        <v>A3314</v>
      </c>
      <c r="M186" s="37" t="str">
        <f t="shared" si="16"/>
        <v xml:space="preserve">A3314:  Transactions - Net incurrence of liabilities: Domestic - Loans </v>
      </c>
      <c r="N186" s="128" t="str">
        <f t="shared" si="24"/>
        <v>C3314</v>
      </c>
      <c r="O186" s="37" t="str">
        <f t="shared" si="18"/>
        <v xml:space="preserve">C3314:  Transactions - Net incurrence of liabilities: Domestic - Loans </v>
      </c>
    </row>
    <row r="187" spans="1:15">
      <c r="A187" t="str">
        <f t="shared" si="25"/>
        <v xml:space="preserve">3307:  Transactions - Net incurrence of liabilities: Financial derivatives [3317+3327] </v>
      </c>
      <c r="B187" s="38"/>
      <c r="C187" s="39"/>
      <c r="D187" s="14">
        <v>3315</v>
      </c>
      <c r="E187" s="92" t="s">
        <v>444</v>
      </c>
      <c r="H187" s="32"/>
      <c r="I187" s="32"/>
      <c r="L187" s="133" t="str">
        <f t="shared" si="23"/>
        <v>A3315</v>
      </c>
      <c r="M187" s="92" t="str">
        <f t="shared" si="16"/>
        <v xml:space="preserve">A3315:  Transactions - Net incurrence of liabilities: Domestic - Shares and other equity </v>
      </c>
      <c r="N187" s="133" t="str">
        <f t="shared" si="24"/>
        <v>C3315</v>
      </c>
      <c r="O187" s="92" t="str">
        <f t="shared" si="18"/>
        <v xml:space="preserve">C3315:  Transactions - Net incurrence of liabilities: Domestic - Shares and other equity </v>
      </c>
    </row>
    <row r="188" spans="1:15">
      <c r="A188" t="str">
        <f t="shared" si="25"/>
        <v xml:space="preserve">3308:  Transactions - Net incurrence of liabilities: Other accounts payable [3318+3328] </v>
      </c>
      <c r="B188" s="38"/>
      <c r="C188" s="39"/>
      <c r="D188" s="14">
        <v>3316</v>
      </c>
      <c r="E188" s="92" t="s">
        <v>445</v>
      </c>
      <c r="H188" s="32"/>
      <c r="I188" s="32"/>
      <c r="L188" s="133" t="str">
        <f t="shared" si="23"/>
        <v>A3316</v>
      </c>
      <c r="M188" s="92" t="str">
        <f t="shared" si="16"/>
        <v xml:space="preserve">A3316:  Transactions - Net incurrence of liabilities: Domestic - Insurance technical reserves </v>
      </c>
      <c r="N188" s="133" t="str">
        <f t="shared" si="24"/>
        <v>C3316</v>
      </c>
      <c r="O188" s="92" t="str">
        <f t="shared" si="18"/>
        <v xml:space="preserve">C3316:  Transactions - Net incurrence of liabilities: Domestic - Insurance technical reserves </v>
      </c>
    </row>
    <row r="189" spans="1:15" ht="15">
      <c r="A189" t="str">
        <f t="shared" si="25"/>
        <v>331:  Transactions - Net incurrence of liabilities: Domestic [3313 + 3313 + 3314 + 3315 + 3316 + 3317 + 3318]</v>
      </c>
      <c r="B189" s="29"/>
      <c r="C189" s="30"/>
      <c r="D189" s="14">
        <v>3317</v>
      </c>
      <c r="E189" s="92" t="s">
        <v>446</v>
      </c>
      <c r="F189" t="s">
        <v>625</v>
      </c>
      <c r="H189" s="32"/>
      <c r="I189" s="32"/>
      <c r="L189" s="133" t="str">
        <f t="shared" si="23"/>
        <v>A3317</v>
      </c>
      <c r="M189" s="92" t="str">
        <f t="shared" si="16"/>
        <v xml:space="preserve">A3317:  Transactions - Net incurrence of liabilities: Domestic - Financial derivatives </v>
      </c>
      <c r="N189" s="133" t="str">
        <f t="shared" si="24"/>
        <v>C3317</v>
      </c>
      <c r="O189" s="92" t="str">
        <f t="shared" si="18"/>
        <v xml:space="preserve">C3317:  Transactions - Net incurrence of liabilities: Domestic - Financial derivatives </v>
      </c>
    </row>
    <row r="190" spans="1:15">
      <c r="A190" t="str">
        <f t="shared" si="25"/>
        <v xml:space="preserve">3312:  Transactions - Net incurrence of liabilities: Domestic - Currency and deposits </v>
      </c>
      <c r="B190" s="35" t="s">
        <v>626</v>
      </c>
      <c r="C190" s="36"/>
      <c r="D190" s="14">
        <v>3318</v>
      </c>
      <c r="E190" s="92" t="s">
        <v>447</v>
      </c>
      <c r="G190" s="91"/>
      <c r="H190" s="32"/>
      <c r="I190" s="32"/>
      <c r="L190" s="133" t="str">
        <f t="shared" ref="L190:L253" si="26">"A"&amp;""&amp;D190</f>
        <v>A3318</v>
      </c>
      <c r="M190" s="92" t="str">
        <f t="shared" si="16"/>
        <v xml:space="preserve">A3318:  Transactions - Net incurrence of liabilities: Domestic - Other accounts payable </v>
      </c>
      <c r="N190" s="133" t="str">
        <f t="shared" ref="N190:N253" si="27">"C"&amp;""&amp;D190</f>
        <v>C3318</v>
      </c>
      <c r="O190" s="92" t="str">
        <f t="shared" si="18"/>
        <v xml:space="preserve">C3318:  Transactions - Net incurrence of liabilities: Domestic - Other accounts payable </v>
      </c>
    </row>
    <row r="191" spans="1:15">
      <c r="A191" t="str">
        <f t="shared" si="25"/>
        <v xml:space="preserve">3313:  Transactions - Net incurrence of liabilities: Domestic - Securities other than shares </v>
      </c>
      <c r="B191" s="66"/>
      <c r="C191" s="67"/>
      <c r="D191" s="93">
        <v>332</v>
      </c>
      <c r="E191" s="94" t="s">
        <v>448</v>
      </c>
      <c r="F191" t="s">
        <v>225</v>
      </c>
      <c r="H191" s="32"/>
      <c r="I191" s="32"/>
      <c r="L191" s="134" t="str">
        <f t="shared" si="26"/>
        <v>A332</v>
      </c>
      <c r="M191" s="94" t="str">
        <f t="shared" si="16"/>
        <v>A332:  Transactions - Net incurrence of liabilities: Foreign [3322 + 3323 + 3324 + 3325 + 3326 +3327 +3328]</v>
      </c>
      <c r="N191" s="134" t="str">
        <f t="shared" si="27"/>
        <v>C332</v>
      </c>
      <c r="O191" s="94" t="str">
        <f t="shared" si="18"/>
        <v>C332:  Transactions - Net incurrence of liabilities: Foreign [3322 + 3323 + 3324 + 3325 + 3326 +3327 +3328]</v>
      </c>
    </row>
    <row r="192" spans="1:15">
      <c r="A192" t="str">
        <f t="shared" si="25"/>
        <v xml:space="preserve">3314:  Transactions - Net incurrence of liabilities: Domestic - Loans </v>
      </c>
      <c r="B192" s="66"/>
      <c r="C192" s="67"/>
      <c r="D192" s="14">
        <v>3322</v>
      </c>
      <c r="E192" s="92" t="s">
        <v>449</v>
      </c>
      <c r="F192" t="s">
        <v>226</v>
      </c>
      <c r="H192" s="32"/>
      <c r="I192" s="32"/>
      <c r="L192" s="133" t="str">
        <f t="shared" si="26"/>
        <v>A3322</v>
      </c>
      <c r="M192" s="92" t="str">
        <f t="shared" si="16"/>
        <v xml:space="preserve">A3322:  Transactions - Net incurrence of liabilities: Foreign  - Currency and deposits </v>
      </c>
      <c r="N192" s="133" t="str">
        <f t="shared" si="27"/>
        <v>C3322</v>
      </c>
      <c r="O192" s="92" t="str">
        <f t="shared" si="18"/>
        <v xml:space="preserve">C3322:  Transactions - Net incurrence of liabilities: Foreign  - Currency and deposits </v>
      </c>
    </row>
    <row r="193" spans="1:15">
      <c r="A193" t="str">
        <f t="shared" si="25"/>
        <v xml:space="preserve">3315:  Transactions - Net incurrence of liabilities: Domestic - Shares and other equity </v>
      </c>
      <c r="B193" s="38"/>
      <c r="C193" s="39"/>
      <c r="D193" s="14">
        <v>3323</v>
      </c>
      <c r="E193" s="92" t="s">
        <v>450</v>
      </c>
      <c r="H193" s="32"/>
      <c r="I193" s="32"/>
      <c r="L193" s="133" t="str">
        <f t="shared" si="26"/>
        <v>A3323</v>
      </c>
      <c r="M193" s="92" t="str">
        <f t="shared" si="16"/>
        <v xml:space="preserve">A3323:  Transactions - Net incurrence of liabilities: Foreign  - Securities other than shares </v>
      </c>
      <c r="N193" s="133" t="str">
        <f t="shared" si="27"/>
        <v>C3323</v>
      </c>
      <c r="O193" s="92" t="str">
        <f t="shared" si="18"/>
        <v xml:space="preserve">C3323:  Transactions - Net incurrence of liabilities: Foreign  - Securities other than shares </v>
      </c>
    </row>
    <row r="194" spans="1:15">
      <c r="A194" t="str">
        <f t="shared" si="25"/>
        <v xml:space="preserve">3316:  Transactions - Net incurrence of liabilities: Domestic - Insurance technical reserves </v>
      </c>
      <c r="B194" s="38"/>
      <c r="C194" s="39"/>
      <c r="D194" s="14">
        <v>3324</v>
      </c>
      <c r="E194" s="92" t="s">
        <v>451</v>
      </c>
      <c r="H194" s="32"/>
      <c r="I194" s="32"/>
      <c r="L194" s="133" t="str">
        <f t="shared" si="26"/>
        <v>A3324</v>
      </c>
      <c r="M194" s="92" t="str">
        <f t="shared" si="16"/>
        <v xml:space="preserve">A3324:  Transactions - Net incurrence of liabilities: Foreign  - Loans </v>
      </c>
      <c r="N194" s="133" t="str">
        <f t="shared" si="27"/>
        <v>C3324</v>
      </c>
      <c r="O194" s="92" t="str">
        <f t="shared" si="18"/>
        <v xml:space="preserve">C3324:  Transactions - Net incurrence of liabilities: Foreign  - Loans </v>
      </c>
    </row>
    <row r="195" spans="1:15">
      <c r="A195" t="str">
        <f t="shared" si="25"/>
        <v xml:space="preserve">3317:  Transactions - Net incurrence of liabilities: Domestic - Financial derivatives </v>
      </c>
      <c r="B195" s="38"/>
      <c r="C195" s="39"/>
      <c r="D195" s="14">
        <v>3325</v>
      </c>
      <c r="E195" s="92" t="s">
        <v>452</v>
      </c>
      <c r="H195" s="32"/>
      <c r="I195" s="32"/>
      <c r="L195" s="133" t="str">
        <f t="shared" si="26"/>
        <v>A3325</v>
      </c>
      <c r="M195" s="92" t="str">
        <f t="shared" si="16"/>
        <v xml:space="preserve">A3325:  Transactions - Net incurrence of liabilities: Foreign  - Shares and other equity </v>
      </c>
      <c r="N195" s="133" t="str">
        <f t="shared" si="27"/>
        <v>C3325</v>
      </c>
      <c r="O195" s="92" t="str">
        <f t="shared" si="18"/>
        <v xml:space="preserve">C3325:  Transactions - Net incurrence of liabilities: Foreign  - Shares and other equity </v>
      </c>
    </row>
    <row r="196" spans="1:15">
      <c r="A196" t="str">
        <f t="shared" si="25"/>
        <v xml:space="preserve">3318:  Transactions - Net incurrence of liabilities: Domestic - Other accounts payable </v>
      </c>
      <c r="B196" s="38"/>
      <c r="C196" s="39"/>
      <c r="D196" s="14">
        <v>3326</v>
      </c>
      <c r="E196" s="92" t="s">
        <v>0</v>
      </c>
      <c r="H196" s="32"/>
      <c r="I196" s="32"/>
      <c r="L196" s="133" t="str">
        <f t="shared" si="26"/>
        <v>A3326</v>
      </c>
      <c r="M196" s="92" t="str">
        <f t="shared" si="16"/>
        <v xml:space="preserve">A3326:  Transactions - Net incurrence of liabilities: Foreign  - Insurance technical reserves </v>
      </c>
      <c r="N196" s="133" t="str">
        <f t="shared" si="27"/>
        <v>C3326</v>
      </c>
      <c r="O196" s="92" t="str">
        <f t="shared" si="18"/>
        <v xml:space="preserve">C3326:  Transactions - Net incurrence of liabilities: Foreign  - Insurance technical reserves </v>
      </c>
    </row>
    <row r="197" spans="1:15" ht="15">
      <c r="A197" t="str">
        <f t="shared" si="25"/>
        <v>332:  Transactions - Net incurrence of liabilities: Foreign [3322 + 3323 + 3324 + 3325 + 3326 +3327 +3328]</v>
      </c>
      <c r="B197" s="29"/>
      <c r="C197" s="30"/>
      <c r="D197" s="11">
        <v>3327</v>
      </c>
      <c r="E197" s="37" t="s">
        <v>1</v>
      </c>
      <c r="F197" t="s">
        <v>70</v>
      </c>
      <c r="H197" s="32"/>
      <c r="I197" s="32"/>
      <c r="L197" s="128" t="str">
        <f t="shared" si="26"/>
        <v>A3327</v>
      </c>
      <c r="M197" s="37" t="str">
        <f t="shared" si="16"/>
        <v xml:space="preserve">A3327:  Transactions - Net incurrence of liabilities: Foreign  - Financial derivatives </v>
      </c>
      <c r="N197" s="128" t="str">
        <f t="shared" si="27"/>
        <v>C3327</v>
      </c>
      <c r="O197" s="37" t="str">
        <f t="shared" si="18"/>
        <v xml:space="preserve">C3327:  Transactions - Net incurrence of liabilities: Foreign  - Financial derivatives </v>
      </c>
    </row>
    <row r="198" spans="1:15" ht="15" thickBot="1">
      <c r="A198" t="str">
        <f t="shared" si="25"/>
        <v xml:space="preserve">3322:  Transactions - Net incurrence of liabilities: Foreign  - Currency and deposits </v>
      </c>
      <c r="B198" s="95" t="s">
        <v>71</v>
      </c>
      <c r="C198" s="96"/>
      <c r="D198" s="170">
        <v>3328</v>
      </c>
      <c r="E198" s="153" t="s">
        <v>2</v>
      </c>
      <c r="H198" s="32"/>
      <c r="I198" s="32"/>
      <c r="L198" s="152" t="str">
        <f t="shared" si="26"/>
        <v>A3328</v>
      </c>
      <c r="M198" s="152" t="str">
        <f t="shared" si="16"/>
        <v xml:space="preserve">A3328:  Transactions - Net incurrence of liabilities: Foreign  - Other accounts payable </v>
      </c>
      <c r="N198" s="152" t="str">
        <f t="shared" si="27"/>
        <v>C3328</v>
      </c>
      <c r="O198" s="153" t="str">
        <f t="shared" si="18"/>
        <v xml:space="preserve">C3328:  Transactions - Net incurrence of liabilities: Foreign  - Other accounts payable </v>
      </c>
    </row>
    <row r="199" spans="1:15">
      <c r="A199" t="str">
        <f t="shared" si="25"/>
        <v xml:space="preserve">3323:  Transactions - Net incurrence of liabilities: Foreign  - Securities other than shares </v>
      </c>
      <c r="B199" s="66"/>
      <c r="C199" s="67"/>
      <c r="D199" s="5">
        <v>4</v>
      </c>
      <c r="E199" s="73" t="s">
        <v>106</v>
      </c>
      <c r="F199" t="s">
        <v>61</v>
      </c>
      <c r="H199" s="32"/>
      <c r="I199" s="32"/>
      <c r="L199" s="129" t="str">
        <f t="shared" si="26"/>
        <v>A4</v>
      </c>
      <c r="M199" s="61" t="str">
        <f t="shared" si="16"/>
        <v>A4:  CHANGE IN NET WORTH: HOLDING GAINS [41 + 42 - 43]</v>
      </c>
      <c r="N199" s="129" t="str">
        <f t="shared" si="27"/>
        <v>C4</v>
      </c>
      <c r="O199" s="161" t="s">
        <v>119</v>
      </c>
    </row>
    <row r="200" spans="1:15">
      <c r="A200" t="str">
        <f t="shared" si="25"/>
        <v xml:space="preserve">3324:  Transactions - Net incurrence of liabilities: Foreign  - Loans </v>
      </c>
      <c r="B200" s="66"/>
      <c r="C200" s="67"/>
      <c r="D200" s="5">
        <v>41</v>
      </c>
      <c r="E200" s="73" t="s">
        <v>3</v>
      </c>
      <c r="F200" t="s">
        <v>62</v>
      </c>
      <c r="H200" s="32"/>
      <c r="I200" s="32"/>
      <c r="L200" s="129" t="str">
        <f t="shared" si="26"/>
        <v>A41</v>
      </c>
      <c r="M200" s="61" t="str">
        <f t="shared" si="16"/>
        <v>A41:  Holding Gains- Nonfinancial assets [411 + 412 + 413 + 414]</v>
      </c>
      <c r="N200" s="129" t="str">
        <f t="shared" si="27"/>
        <v>C41</v>
      </c>
      <c r="O200" s="61" t="str">
        <f t="shared" ref="O200:O231" si="28">N200&amp;":  "&amp;E200</f>
        <v>C41:  Holding Gains- Nonfinancial assets [411 + 412 + 413 + 414]</v>
      </c>
    </row>
    <row r="201" spans="1:15">
      <c r="A201" t="str">
        <f t="shared" si="25"/>
        <v xml:space="preserve">3325:  Transactions - Net incurrence of liabilities: Foreign  - Shares and other equity </v>
      </c>
      <c r="B201" s="38"/>
      <c r="C201" s="39"/>
      <c r="D201" s="2">
        <v>411</v>
      </c>
      <c r="E201" s="31" t="s">
        <v>4</v>
      </c>
      <c r="H201" s="32"/>
      <c r="I201" s="32"/>
      <c r="L201" s="127" t="str">
        <f t="shared" si="26"/>
        <v>A411</v>
      </c>
      <c r="M201" s="31" t="str">
        <f t="shared" si="16"/>
        <v>A411:  Holding Gains- Nonfinancial assets:  Fixed assets [4111 + 4112 + 4113]</v>
      </c>
      <c r="N201" s="127" t="str">
        <f t="shared" si="27"/>
        <v>C411</v>
      </c>
      <c r="O201" s="31" t="str">
        <f t="shared" si="28"/>
        <v>C411:  Holding Gains- Nonfinancial assets:  Fixed assets [4111 + 4112 + 4113]</v>
      </c>
    </row>
    <row r="202" spans="1:15">
      <c r="A202" t="str">
        <f t="shared" si="25"/>
        <v xml:space="preserve">3326:  Transactions - Net incurrence of liabilities: Foreign  - Insurance technical reserves </v>
      </c>
      <c r="B202" s="38"/>
      <c r="C202" s="39"/>
      <c r="D202" s="3">
        <v>4111</v>
      </c>
      <c r="E202" s="37" t="s">
        <v>5</v>
      </c>
      <c r="H202" s="32"/>
      <c r="I202" s="32"/>
      <c r="L202" s="128" t="str">
        <f t="shared" si="26"/>
        <v>A4111</v>
      </c>
      <c r="M202" s="37" t="str">
        <f t="shared" si="16"/>
        <v xml:space="preserve">A4111:  Holding Gains- Nonfinancial assets:  Fixed assets:  Buildings and structures </v>
      </c>
      <c r="N202" s="128" t="str">
        <f t="shared" si="27"/>
        <v>C4111</v>
      </c>
      <c r="O202" s="37" t="str">
        <f t="shared" si="28"/>
        <v xml:space="preserve">C4111:  Holding Gains- Nonfinancial assets:  Fixed assets:  Buildings and structures </v>
      </c>
    </row>
    <row r="203" spans="1:15">
      <c r="A203" t="str">
        <f t="shared" ref="A203:A266" si="29">D197&amp;":  "&amp;E197</f>
        <v xml:space="preserve">3327:  Transactions - Net incurrence of liabilities: Foreign  - Financial derivatives </v>
      </c>
      <c r="B203" s="38"/>
      <c r="C203" s="39"/>
      <c r="D203" s="3">
        <v>4112</v>
      </c>
      <c r="E203" s="37" t="s">
        <v>6</v>
      </c>
      <c r="H203" s="32"/>
      <c r="I203" s="32"/>
      <c r="L203" s="128" t="str">
        <f t="shared" si="26"/>
        <v>A4112</v>
      </c>
      <c r="M203" s="37" t="str">
        <f t="shared" si="16"/>
        <v xml:space="preserve">A4112:  Holding Gains- Nonfinancial assets:  Fixed assets:  Machinery and equipment </v>
      </c>
      <c r="N203" s="128" t="str">
        <f t="shared" si="27"/>
        <v>C4112</v>
      </c>
      <c r="O203" s="37" t="str">
        <f t="shared" si="28"/>
        <v xml:space="preserve">C4112:  Holding Gains- Nonfinancial assets:  Fixed assets:  Machinery and equipment </v>
      </c>
    </row>
    <row r="204" spans="1:15">
      <c r="A204" t="str">
        <f t="shared" si="29"/>
        <v xml:space="preserve">3328:  Transactions - Net incurrence of liabilities: Foreign  - Other accounts payable </v>
      </c>
      <c r="B204" s="38"/>
      <c r="C204" s="39"/>
      <c r="D204" s="3">
        <v>4113</v>
      </c>
      <c r="E204" s="37" t="s">
        <v>7</v>
      </c>
      <c r="H204" s="32"/>
      <c r="I204" s="32"/>
      <c r="L204" s="128" t="str">
        <f t="shared" si="26"/>
        <v>A4113</v>
      </c>
      <c r="M204" s="37" t="str">
        <f t="shared" si="16"/>
        <v xml:space="preserve">A4113:  Holding Gains- Nonfinancial assets:  Fixed assets:  Other fixed assets </v>
      </c>
      <c r="N204" s="128" t="str">
        <f t="shared" si="27"/>
        <v>C4113</v>
      </c>
      <c r="O204" s="37" t="str">
        <f t="shared" si="28"/>
        <v xml:space="preserve">C4113:  Holding Gains- Nonfinancial assets:  Fixed assets:  Other fixed assets </v>
      </c>
    </row>
    <row r="205" spans="1:15" ht="15">
      <c r="A205" t="str">
        <f t="shared" si="29"/>
        <v>4:  CHANGE IN NET WORTH: HOLDING GAINS [41 + 42 - 43]</v>
      </c>
      <c r="B205" s="65"/>
      <c r="C205" s="65"/>
      <c r="D205" s="2">
        <v>412</v>
      </c>
      <c r="E205" s="31" t="s">
        <v>8</v>
      </c>
      <c r="H205" s="32"/>
      <c r="I205" s="32"/>
      <c r="L205" s="127" t="str">
        <f t="shared" si="26"/>
        <v>A412</v>
      </c>
      <c r="M205" s="31" t="str">
        <f t="shared" si="16"/>
        <v xml:space="preserve">A412:  Holding Gains- Nonfinancial assets:  Inventories </v>
      </c>
      <c r="N205" s="127" t="str">
        <f t="shared" si="27"/>
        <v>C412</v>
      </c>
      <c r="O205" s="31" t="str">
        <f t="shared" si="28"/>
        <v xml:space="preserve">C412:  Holding Gains- Nonfinancial assets:  Inventories </v>
      </c>
    </row>
    <row r="206" spans="1:15" ht="15">
      <c r="A206" t="str">
        <f t="shared" si="29"/>
        <v>41:  Holding Gains- Nonfinancial assets [411 + 412 + 413 + 414]</v>
      </c>
      <c r="B206" s="65"/>
      <c r="C206" s="65"/>
      <c r="D206" s="2">
        <v>413</v>
      </c>
      <c r="E206" s="31" t="s">
        <v>9</v>
      </c>
      <c r="H206" s="32"/>
      <c r="I206" s="32"/>
      <c r="L206" s="127" t="str">
        <f t="shared" si="26"/>
        <v>A413</v>
      </c>
      <c r="M206" s="31" t="str">
        <f t="shared" si="16"/>
        <v xml:space="preserve">A413:  Holding Gains- Nonfinancial assets:  Valuables </v>
      </c>
      <c r="N206" s="127" t="str">
        <f t="shared" si="27"/>
        <v>C413</v>
      </c>
      <c r="O206" s="31" t="str">
        <f t="shared" si="28"/>
        <v xml:space="preserve">C413:  Holding Gains- Nonfinancial assets:  Valuables </v>
      </c>
    </row>
    <row r="207" spans="1:15" ht="15">
      <c r="A207" t="str">
        <f t="shared" si="29"/>
        <v>411:  Holding Gains- Nonfinancial assets:  Fixed assets [4111 + 4112 + 4113]</v>
      </c>
      <c r="B207" s="83"/>
      <c r="C207" s="83"/>
      <c r="D207" s="2">
        <v>414</v>
      </c>
      <c r="E207" s="31" t="s">
        <v>10</v>
      </c>
      <c r="H207" s="32"/>
      <c r="I207" s="32"/>
      <c r="L207" s="127" t="str">
        <f t="shared" si="26"/>
        <v>A414</v>
      </c>
      <c r="M207" s="31" t="str">
        <f t="shared" si="16"/>
        <v>A414:  Holding Gains- Nonfinancial assets:  Nonproduced assets [4141 + 4142 + 4143 + 4144]</v>
      </c>
      <c r="N207" s="127" t="str">
        <f t="shared" si="27"/>
        <v>C414</v>
      </c>
      <c r="O207" s="31" t="str">
        <f t="shared" si="28"/>
        <v>C414:  Holding Gains- Nonfinancial assets:  Nonproduced assets [4141 + 4142 + 4143 + 4144]</v>
      </c>
    </row>
    <row r="208" spans="1:15">
      <c r="A208" t="str">
        <f t="shared" si="29"/>
        <v xml:space="preserve">4111:  Holding Gains- Nonfinancial assets:  Fixed assets:  Buildings and structures </v>
      </c>
      <c r="B208" s="39"/>
      <c r="C208" s="39"/>
      <c r="D208" s="3">
        <v>4141</v>
      </c>
      <c r="E208" s="37" t="s">
        <v>399</v>
      </c>
      <c r="H208" s="32"/>
      <c r="I208" s="32"/>
      <c r="L208" s="128" t="str">
        <f t="shared" si="26"/>
        <v>A4141</v>
      </c>
      <c r="M208" s="37" t="str">
        <f t="shared" si="16"/>
        <v xml:space="preserve">A4141:  Holding Gains- Nonfinancial assets:  Nonproduced assets:  Land </v>
      </c>
      <c r="N208" s="128" t="str">
        <f t="shared" si="27"/>
        <v>C4141</v>
      </c>
      <c r="O208" s="37" t="str">
        <f t="shared" si="28"/>
        <v xml:space="preserve">C4141:  Holding Gains- Nonfinancial assets:  Nonproduced assets:  Land </v>
      </c>
    </row>
    <row r="209" spans="1:15">
      <c r="A209" t="str">
        <f t="shared" si="29"/>
        <v xml:space="preserve">4112:  Holding Gains- Nonfinancial assets:  Fixed assets:  Machinery and equipment </v>
      </c>
      <c r="B209" s="39"/>
      <c r="C209" s="39"/>
      <c r="D209" s="3">
        <v>4142</v>
      </c>
      <c r="E209" s="37" t="s">
        <v>400</v>
      </c>
      <c r="H209" s="32"/>
      <c r="I209" s="32"/>
      <c r="L209" s="128" t="str">
        <f t="shared" si="26"/>
        <v>A4142</v>
      </c>
      <c r="M209" s="37" t="str">
        <f t="shared" si="16"/>
        <v xml:space="preserve">A4142:  Holding Gains- Nonfinancial assets:  Nonproduced assets:  Subsoil assets </v>
      </c>
      <c r="N209" s="128" t="str">
        <f t="shared" si="27"/>
        <v>C4142</v>
      </c>
      <c r="O209" s="37" t="str">
        <f t="shared" si="28"/>
        <v xml:space="preserve">C4142:  Holding Gains- Nonfinancial assets:  Nonproduced assets:  Subsoil assets </v>
      </c>
    </row>
    <row r="210" spans="1:15">
      <c r="A210" t="str">
        <f t="shared" si="29"/>
        <v xml:space="preserve">4113:  Holding Gains- Nonfinancial assets:  Fixed assets:  Other fixed assets </v>
      </c>
      <c r="B210" s="39"/>
      <c r="C210" s="39"/>
      <c r="D210" s="3">
        <v>4143</v>
      </c>
      <c r="E210" s="37" t="s">
        <v>401</v>
      </c>
      <c r="H210" s="32"/>
      <c r="I210" s="32"/>
      <c r="L210" s="128" t="str">
        <f t="shared" si="26"/>
        <v>A4143</v>
      </c>
      <c r="M210" s="37" t="str">
        <f t="shared" si="16"/>
        <v xml:space="preserve">A4143:  Holding Gains- Nonfinancial assets:  Nonproduced assets:  Other naturally occurring assets </v>
      </c>
      <c r="N210" s="128" t="str">
        <f t="shared" si="27"/>
        <v>C4143</v>
      </c>
      <c r="O210" s="37" t="str">
        <f t="shared" si="28"/>
        <v xml:space="preserve">C4143:  Holding Gains- Nonfinancial assets:  Nonproduced assets:  Other naturally occurring assets </v>
      </c>
    </row>
    <row r="211" spans="1:15" ht="15">
      <c r="A211" t="str">
        <f t="shared" si="29"/>
        <v xml:space="preserve">412:  Holding Gains- Nonfinancial assets:  Inventories </v>
      </c>
      <c r="B211" s="83"/>
      <c r="C211" s="83"/>
      <c r="D211" s="3">
        <v>4144</v>
      </c>
      <c r="E211" s="37" t="s">
        <v>402</v>
      </c>
      <c r="H211" s="32"/>
      <c r="I211" s="32"/>
      <c r="L211" s="171" t="str">
        <f t="shared" si="26"/>
        <v>A4144</v>
      </c>
      <c r="M211" s="68" t="str">
        <f t="shared" si="16"/>
        <v xml:space="preserve">A4144:  Holding Gains- Nonfinancial assets:  Nonproduced assets:  Intangible nonproduced assets </v>
      </c>
      <c r="N211" s="171" t="str">
        <f t="shared" si="27"/>
        <v>C4144</v>
      </c>
      <c r="O211" s="68" t="str">
        <f t="shared" si="28"/>
        <v xml:space="preserve">C4144:  Holding Gains- Nonfinancial assets:  Nonproduced assets:  Intangible nonproduced assets </v>
      </c>
    </row>
    <row r="212" spans="1:15" ht="15">
      <c r="A212" t="str">
        <f t="shared" si="29"/>
        <v xml:space="preserve">413:  Holding Gains- Nonfinancial assets:  Valuables </v>
      </c>
      <c r="B212" s="83"/>
      <c r="C212" s="83"/>
      <c r="D212" s="4">
        <v>42</v>
      </c>
      <c r="E212" s="58" t="s">
        <v>403</v>
      </c>
      <c r="H212" s="32"/>
      <c r="I212" s="32"/>
      <c r="L212" s="129" t="str">
        <f t="shared" si="26"/>
        <v>A42</v>
      </c>
      <c r="M212" s="61" t="str">
        <f t="shared" si="16"/>
        <v xml:space="preserve">A42:  Holding Gains- Financial assets [421+422+423] </v>
      </c>
      <c r="N212" s="129" t="str">
        <f t="shared" si="27"/>
        <v>C42</v>
      </c>
      <c r="O212" s="61" t="str">
        <f t="shared" si="28"/>
        <v xml:space="preserve">C42:  Holding Gains- Financial assets [421+422+423] </v>
      </c>
    </row>
    <row r="213" spans="1:15" ht="15">
      <c r="A213" t="str">
        <f t="shared" si="29"/>
        <v>414:  Holding Gains- Nonfinancial assets:  Nonproduced assets [4141 + 4142 + 4143 + 4144]</v>
      </c>
      <c r="B213" s="83"/>
      <c r="C213" s="83"/>
      <c r="D213" s="7">
        <v>4202</v>
      </c>
      <c r="E213" s="88" t="s">
        <v>404</v>
      </c>
      <c r="H213" s="32"/>
      <c r="I213" s="32"/>
      <c r="L213" s="132" t="str">
        <f t="shared" si="26"/>
        <v>A4202</v>
      </c>
      <c r="M213" s="88" t="str">
        <f t="shared" si="16"/>
        <v xml:space="preserve">A4202:  Holding Gains- Financial assets:  Currency and deposits [4212+4222] </v>
      </c>
      <c r="N213" s="132" t="str">
        <f t="shared" si="27"/>
        <v>C4202</v>
      </c>
      <c r="O213" s="88" t="str">
        <f t="shared" si="28"/>
        <v xml:space="preserve">C4202:  Holding Gains- Financial assets:  Currency and deposits [4212+4222] </v>
      </c>
    </row>
    <row r="214" spans="1:15">
      <c r="A214" t="str">
        <f t="shared" si="29"/>
        <v xml:space="preserve">4141:  Holding Gains- Nonfinancial assets:  Nonproduced assets:  Land </v>
      </c>
      <c r="B214" s="39"/>
      <c r="C214" s="39"/>
      <c r="D214" s="7">
        <v>4203</v>
      </c>
      <c r="E214" s="88" t="s">
        <v>405</v>
      </c>
      <c r="H214" s="32"/>
      <c r="I214" s="32"/>
      <c r="L214" s="132" t="str">
        <f t="shared" si="26"/>
        <v>A4203</v>
      </c>
      <c r="M214" s="88" t="str">
        <f t="shared" si="16"/>
        <v xml:space="preserve">A4203:  Holding Gains- Financial assets:  Securities other than shares [4213+4223] </v>
      </c>
      <c r="N214" s="132" t="str">
        <f t="shared" si="27"/>
        <v>C4203</v>
      </c>
      <c r="O214" s="88" t="str">
        <f t="shared" si="28"/>
        <v xml:space="preserve">C4203:  Holding Gains- Financial assets:  Securities other than shares [4213+4223] </v>
      </c>
    </row>
    <row r="215" spans="1:15">
      <c r="A215" t="str">
        <f t="shared" si="29"/>
        <v xml:space="preserve">4142:  Holding Gains- Nonfinancial assets:  Nonproduced assets:  Subsoil assets </v>
      </c>
      <c r="B215" s="39"/>
      <c r="C215" s="39"/>
      <c r="D215" s="7">
        <v>4204</v>
      </c>
      <c r="E215" s="88" t="s">
        <v>406</v>
      </c>
      <c r="H215" s="32"/>
      <c r="I215" s="32"/>
      <c r="L215" s="132" t="str">
        <f t="shared" si="26"/>
        <v>A4204</v>
      </c>
      <c r="M215" s="88" t="str">
        <f t="shared" si="16"/>
        <v xml:space="preserve">A4204:  Holding Gains- Financial assets:  Loans [4214+4224] </v>
      </c>
      <c r="N215" s="132" t="str">
        <f t="shared" si="27"/>
        <v>C4204</v>
      </c>
      <c r="O215" s="88" t="str">
        <f t="shared" si="28"/>
        <v xml:space="preserve">C4204:  Holding Gains- Financial assets:  Loans [4214+4224] </v>
      </c>
    </row>
    <row r="216" spans="1:15">
      <c r="A216" t="str">
        <f t="shared" si="29"/>
        <v xml:space="preserve">4143:  Holding Gains- Nonfinancial assets:  Nonproduced assets:  Other naturally occurring assets </v>
      </c>
      <c r="B216" s="39"/>
      <c r="C216" s="39"/>
      <c r="D216" s="7">
        <v>4205</v>
      </c>
      <c r="E216" s="88" t="s">
        <v>580</v>
      </c>
      <c r="H216" s="32"/>
      <c r="I216" s="32"/>
      <c r="L216" s="132" t="str">
        <f t="shared" si="26"/>
        <v>A4205</v>
      </c>
      <c r="M216" s="88" t="str">
        <f t="shared" si="16"/>
        <v xml:space="preserve">A4205:  Holding Gains- Financial assets:  Shares and other equity [4215+4225] </v>
      </c>
      <c r="N216" s="132" t="str">
        <f t="shared" si="27"/>
        <v>C4205</v>
      </c>
      <c r="O216" s="88" t="str">
        <f t="shared" si="28"/>
        <v xml:space="preserve">C4205:  Holding Gains- Financial assets:  Shares and other equity [4215+4225] </v>
      </c>
    </row>
    <row r="217" spans="1:15">
      <c r="A217" t="str">
        <f t="shared" si="29"/>
        <v xml:space="preserve">4144:  Holding Gains- Nonfinancial assets:  Nonproduced assets:  Intangible nonproduced assets </v>
      </c>
      <c r="B217" s="39"/>
      <c r="C217" s="39"/>
      <c r="D217" s="7">
        <v>4206</v>
      </c>
      <c r="E217" s="88" t="s">
        <v>581</v>
      </c>
      <c r="H217" s="32"/>
      <c r="I217" s="32"/>
      <c r="L217" s="132" t="str">
        <f t="shared" si="26"/>
        <v>A4206</v>
      </c>
      <c r="M217" s="88" t="str">
        <f t="shared" si="16"/>
        <v xml:space="preserve">A4206:  Holding Gains- Financial assets:  Insurance technical reserves [4216+4226] </v>
      </c>
      <c r="N217" s="132" t="str">
        <f t="shared" si="27"/>
        <v>C4206</v>
      </c>
      <c r="O217" s="88" t="str">
        <f t="shared" si="28"/>
        <v xml:space="preserve">C4206:  Holding Gains- Financial assets:  Insurance technical reserves [4216+4226] </v>
      </c>
    </row>
    <row r="218" spans="1:15" ht="15">
      <c r="A218" t="str">
        <f t="shared" si="29"/>
        <v xml:space="preserve">42:  Holding Gains- Financial assets [421+422+423] </v>
      </c>
      <c r="B218" s="65"/>
      <c r="C218" s="65"/>
      <c r="D218" s="7">
        <v>4207</v>
      </c>
      <c r="E218" s="88" t="s">
        <v>582</v>
      </c>
      <c r="H218" s="32"/>
      <c r="I218" s="32"/>
      <c r="L218" s="132" t="str">
        <f t="shared" si="26"/>
        <v>A4207</v>
      </c>
      <c r="M218" s="88" t="str">
        <f t="shared" si="16"/>
        <v xml:space="preserve">A4207:  Holding Gains- Financial assets:  Financial derivatives [4217+4227] </v>
      </c>
      <c r="N218" s="132" t="str">
        <f t="shared" si="27"/>
        <v>C4207</v>
      </c>
      <c r="O218" s="88" t="str">
        <f t="shared" si="28"/>
        <v xml:space="preserve">C4207:  Holding Gains- Financial assets:  Financial derivatives [4217+4227] </v>
      </c>
    </row>
    <row r="219" spans="1:15">
      <c r="A219" t="str">
        <f t="shared" si="29"/>
        <v xml:space="preserve">4202:  Holding Gains- Financial assets:  Currency and deposits [4212+4222] </v>
      </c>
      <c r="B219" s="39"/>
      <c r="C219" s="39"/>
      <c r="D219" s="7">
        <v>4208</v>
      </c>
      <c r="E219" s="88" t="s">
        <v>583</v>
      </c>
      <c r="H219" s="32"/>
      <c r="I219" s="32"/>
      <c r="L219" s="132" t="str">
        <f t="shared" si="26"/>
        <v>A4208</v>
      </c>
      <c r="M219" s="88" t="str">
        <f t="shared" ref="M219:M282" si="30">L219&amp;":  "&amp;E219</f>
        <v xml:space="preserve">A4208:  Holding Gains- Financial assets:  Other accounts receivable [4218+4228] </v>
      </c>
      <c r="N219" s="132" t="str">
        <f t="shared" si="27"/>
        <v>C4208</v>
      </c>
      <c r="O219" s="88" t="str">
        <f t="shared" si="28"/>
        <v xml:space="preserve">C4208:  Holding Gains- Financial assets:  Other accounts receivable [4218+4228] </v>
      </c>
    </row>
    <row r="220" spans="1:15">
      <c r="A220" t="str">
        <f t="shared" si="29"/>
        <v xml:space="preserve">4203:  Holding Gains- Financial assets:  Securities other than shares [4213+4223] </v>
      </c>
      <c r="B220" s="39"/>
      <c r="C220" s="39"/>
      <c r="D220" s="2">
        <v>421</v>
      </c>
      <c r="E220" s="31" t="s">
        <v>584</v>
      </c>
      <c r="H220" s="32"/>
      <c r="I220" s="32"/>
      <c r="L220" s="127" t="str">
        <f t="shared" si="26"/>
        <v>A421</v>
      </c>
      <c r="M220" s="31" t="str">
        <f t="shared" si="30"/>
        <v>A421:  Holding Gains- Financial assets:  Domestic [4212 + 4213 + 4214 + 4215 + 4216 + 4217 + 4218]</v>
      </c>
      <c r="N220" s="127" t="str">
        <f t="shared" si="27"/>
        <v>C421</v>
      </c>
      <c r="O220" s="31" t="str">
        <f t="shared" si="28"/>
        <v>C421:  Holding Gains- Financial assets:  Domestic [4212 + 4213 + 4214 + 4215 + 4216 + 4217 + 4218]</v>
      </c>
    </row>
    <row r="221" spans="1:15">
      <c r="A221" t="str">
        <f t="shared" si="29"/>
        <v xml:space="preserve">4204:  Holding Gains- Financial assets:  Loans [4214+4224] </v>
      </c>
      <c r="B221" s="39"/>
      <c r="C221" s="39"/>
      <c r="D221" s="3">
        <v>4212</v>
      </c>
      <c r="E221" s="37" t="s">
        <v>107</v>
      </c>
      <c r="H221" s="32"/>
      <c r="I221" s="32"/>
      <c r="L221" s="128" t="str">
        <f t="shared" si="26"/>
        <v>A4212</v>
      </c>
      <c r="M221" s="37" t="str">
        <f t="shared" si="30"/>
        <v xml:space="preserve">A4212:  Holding Gains- Financial assets:  Domestic - Currency and deposits </v>
      </c>
      <c r="N221" s="128" t="str">
        <f t="shared" si="27"/>
        <v>C4212</v>
      </c>
      <c r="O221" s="37" t="str">
        <f t="shared" si="28"/>
        <v xml:space="preserve">C4212:  Holding Gains- Financial assets:  Domestic - Currency and deposits </v>
      </c>
    </row>
    <row r="222" spans="1:15">
      <c r="A222" t="str">
        <f t="shared" si="29"/>
        <v xml:space="preserve">4205:  Holding Gains- Financial assets:  Shares and other equity [4215+4225] </v>
      </c>
      <c r="B222" s="39"/>
      <c r="C222" s="39"/>
      <c r="D222" s="3">
        <v>4213</v>
      </c>
      <c r="E222" s="37" t="s">
        <v>108</v>
      </c>
      <c r="H222" s="32"/>
      <c r="I222" s="32"/>
      <c r="L222" s="128" t="str">
        <f t="shared" si="26"/>
        <v>A4213</v>
      </c>
      <c r="M222" s="37" t="str">
        <f t="shared" si="30"/>
        <v xml:space="preserve">A4213:  Holding Gains- Financial assets:  Domestic - Securities other than shares </v>
      </c>
      <c r="N222" s="128" t="str">
        <f t="shared" si="27"/>
        <v>C4213</v>
      </c>
      <c r="O222" s="37" t="str">
        <f t="shared" si="28"/>
        <v xml:space="preserve">C4213:  Holding Gains- Financial assets:  Domestic - Securities other than shares </v>
      </c>
    </row>
    <row r="223" spans="1:15">
      <c r="A223" t="str">
        <f t="shared" si="29"/>
        <v xml:space="preserve">4206:  Holding Gains- Financial assets:  Insurance technical reserves [4216+4226] </v>
      </c>
      <c r="B223" s="39"/>
      <c r="C223" s="39"/>
      <c r="D223" s="3">
        <v>4214</v>
      </c>
      <c r="E223" s="37" t="s">
        <v>109</v>
      </c>
      <c r="H223" s="32"/>
      <c r="I223" s="32"/>
      <c r="L223" s="128" t="str">
        <f t="shared" si="26"/>
        <v>A4214</v>
      </c>
      <c r="M223" s="37" t="str">
        <f t="shared" si="30"/>
        <v xml:space="preserve">A4214:  Holding Gains- Financial assets:  Domestic - Loans </v>
      </c>
      <c r="N223" s="128" t="str">
        <f t="shared" si="27"/>
        <v>C4214</v>
      </c>
      <c r="O223" s="37" t="str">
        <f t="shared" si="28"/>
        <v xml:space="preserve">C4214:  Holding Gains- Financial assets:  Domestic - Loans </v>
      </c>
    </row>
    <row r="224" spans="1:15">
      <c r="A224" t="str">
        <f t="shared" si="29"/>
        <v xml:space="preserve">4207:  Holding Gains- Financial assets:  Financial derivatives [4217+4227] </v>
      </c>
      <c r="B224" s="39"/>
      <c r="C224" s="39"/>
      <c r="D224" s="3">
        <v>4215</v>
      </c>
      <c r="E224" s="37" t="s">
        <v>110</v>
      </c>
      <c r="H224" s="32"/>
      <c r="I224" s="32"/>
      <c r="L224" s="128" t="str">
        <f t="shared" si="26"/>
        <v>A4215</v>
      </c>
      <c r="M224" s="37" t="str">
        <f t="shared" si="30"/>
        <v xml:space="preserve">A4215:  Holding Gains- Financial assets:  Domestic - Shares and other equity </v>
      </c>
      <c r="N224" s="128" t="str">
        <f t="shared" si="27"/>
        <v>C4215</v>
      </c>
      <c r="O224" s="37" t="str">
        <f t="shared" si="28"/>
        <v xml:space="preserve">C4215:  Holding Gains- Financial assets:  Domestic - Shares and other equity </v>
      </c>
    </row>
    <row r="225" spans="1:15">
      <c r="A225" t="str">
        <f t="shared" si="29"/>
        <v xml:space="preserve">4208:  Holding Gains- Financial assets:  Other accounts receivable [4218+4228] </v>
      </c>
      <c r="B225" s="39"/>
      <c r="C225" s="39"/>
      <c r="D225" s="3">
        <v>4216</v>
      </c>
      <c r="E225" s="37" t="s">
        <v>111</v>
      </c>
      <c r="H225" s="32"/>
      <c r="I225" s="32"/>
      <c r="L225" s="128" t="str">
        <f t="shared" si="26"/>
        <v>A4216</v>
      </c>
      <c r="M225" s="37" t="str">
        <f t="shared" si="30"/>
        <v xml:space="preserve">A4216:  Holding Gains- Financial assets:  Domestic - Insurance technical reserves </v>
      </c>
      <c r="N225" s="128" t="str">
        <f t="shared" si="27"/>
        <v>C4216</v>
      </c>
      <c r="O225" s="37" t="str">
        <f t="shared" si="28"/>
        <v xml:space="preserve">C4216:  Holding Gains- Financial assets:  Domestic - Insurance technical reserves </v>
      </c>
    </row>
    <row r="226" spans="1:15" ht="15">
      <c r="A226" t="str">
        <f t="shared" si="29"/>
        <v>421:  Holding Gains- Financial assets:  Domestic [4212 + 4213 + 4214 + 4215 + 4216 + 4217 + 4218]</v>
      </c>
      <c r="B226" s="83"/>
      <c r="C226" s="83"/>
      <c r="D226" s="3">
        <v>4217</v>
      </c>
      <c r="E226" s="37" t="s">
        <v>112</v>
      </c>
      <c r="H226" s="32"/>
      <c r="I226" s="32"/>
      <c r="L226" s="128" t="str">
        <f t="shared" si="26"/>
        <v>A4217</v>
      </c>
      <c r="M226" s="37" t="str">
        <f t="shared" si="30"/>
        <v xml:space="preserve">A4217:  Holding Gains- Financial assets:  Domestic - Financial derivatives </v>
      </c>
      <c r="N226" s="128" t="str">
        <f t="shared" si="27"/>
        <v>C4217</v>
      </c>
      <c r="O226" s="37" t="str">
        <f t="shared" si="28"/>
        <v xml:space="preserve">C4217:  Holding Gains- Financial assets:  Domestic - Financial derivatives </v>
      </c>
    </row>
    <row r="227" spans="1:15">
      <c r="A227" t="str">
        <f t="shared" si="29"/>
        <v xml:space="preserve">4212:  Holding Gains- Financial assets:  Domestic - Currency and deposits </v>
      </c>
      <c r="B227" s="39"/>
      <c r="C227" s="39"/>
      <c r="D227" s="3">
        <v>4218</v>
      </c>
      <c r="E227" s="37" t="s">
        <v>279</v>
      </c>
      <c r="H227" s="32"/>
      <c r="I227" s="32"/>
      <c r="L227" s="128" t="str">
        <f t="shared" si="26"/>
        <v>A4218</v>
      </c>
      <c r="M227" s="37" t="str">
        <f t="shared" si="30"/>
        <v xml:space="preserve">A4218:  Holding Gains- Financial assets:  Domestic - Other accounts receivable </v>
      </c>
      <c r="N227" s="128" t="str">
        <f t="shared" si="27"/>
        <v>C4218</v>
      </c>
      <c r="O227" s="37" t="str">
        <f t="shared" si="28"/>
        <v xml:space="preserve">C4218:  Holding Gains- Financial assets:  Domestic - Other accounts receivable </v>
      </c>
    </row>
    <row r="228" spans="1:15">
      <c r="A228" t="str">
        <f t="shared" si="29"/>
        <v xml:space="preserve">4213:  Holding Gains- Financial assets:  Domestic - Securities other than shares </v>
      </c>
      <c r="B228" s="39"/>
      <c r="C228" s="39"/>
      <c r="D228" s="2">
        <v>422</v>
      </c>
      <c r="E228" s="31" t="s">
        <v>11</v>
      </c>
      <c r="H228" s="32"/>
      <c r="I228" s="32"/>
      <c r="L228" s="127" t="str">
        <f t="shared" si="26"/>
        <v>A422</v>
      </c>
      <c r="M228" s="31" t="str">
        <f t="shared" si="30"/>
        <v>A422:  Holding Gains- Financial assets:  Foreign -  [4222 + 4223 + 4224 + 4225 + 4226 + 4227 + 4228]</v>
      </c>
      <c r="N228" s="127" t="str">
        <f t="shared" si="27"/>
        <v>C422</v>
      </c>
      <c r="O228" s="31" t="str">
        <f t="shared" si="28"/>
        <v>C422:  Holding Gains- Financial assets:  Foreign -  [4222 + 4223 + 4224 + 4225 + 4226 + 4227 + 4228]</v>
      </c>
    </row>
    <row r="229" spans="1:15">
      <c r="A229" t="str">
        <f t="shared" si="29"/>
        <v xml:space="preserve">4214:  Holding Gains- Financial assets:  Domestic - Loans </v>
      </c>
      <c r="B229" s="39"/>
      <c r="C229" s="39"/>
      <c r="D229" s="3">
        <v>4222</v>
      </c>
      <c r="E229" s="37" t="s">
        <v>234</v>
      </c>
      <c r="H229" s="32"/>
      <c r="I229" s="32"/>
      <c r="L229" s="128" t="str">
        <f t="shared" si="26"/>
        <v>A4222</v>
      </c>
      <c r="M229" s="37" t="str">
        <f t="shared" si="30"/>
        <v xml:space="preserve">A4222:  Holding Gains- Financial assets:  Foreign - Currency and deposits </v>
      </c>
      <c r="N229" s="128" t="str">
        <f t="shared" si="27"/>
        <v>C4222</v>
      </c>
      <c r="O229" s="37" t="str">
        <f t="shared" si="28"/>
        <v xml:space="preserve">C4222:  Holding Gains- Financial assets:  Foreign - Currency and deposits </v>
      </c>
    </row>
    <row r="230" spans="1:15">
      <c r="A230" t="str">
        <f t="shared" si="29"/>
        <v xml:space="preserve">4215:  Holding Gains- Financial assets:  Domestic - Shares and other equity </v>
      </c>
      <c r="B230" s="39"/>
      <c r="C230" s="39"/>
      <c r="D230" s="3">
        <v>4223</v>
      </c>
      <c r="E230" s="37" t="s">
        <v>235</v>
      </c>
      <c r="H230" s="32"/>
      <c r="I230" s="32"/>
      <c r="L230" s="128" t="str">
        <f t="shared" si="26"/>
        <v>A4223</v>
      </c>
      <c r="M230" s="37" t="str">
        <f t="shared" si="30"/>
        <v xml:space="preserve">A4223:  Holding Gains- Financial assets:  Foreign - Securities other than shares </v>
      </c>
      <c r="N230" s="128" t="str">
        <f t="shared" si="27"/>
        <v>C4223</v>
      </c>
      <c r="O230" s="37" t="str">
        <f t="shared" si="28"/>
        <v xml:space="preserve">C4223:  Holding Gains- Financial assets:  Foreign - Securities other than shares </v>
      </c>
    </row>
    <row r="231" spans="1:15">
      <c r="A231" t="str">
        <f t="shared" si="29"/>
        <v xml:space="preserve">4216:  Holding Gains- Financial assets:  Domestic - Insurance technical reserves </v>
      </c>
      <c r="B231" s="39"/>
      <c r="C231" s="39"/>
      <c r="D231" s="3">
        <v>4224</v>
      </c>
      <c r="E231" s="37" t="s">
        <v>236</v>
      </c>
      <c r="H231" s="32"/>
      <c r="I231" s="32"/>
      <c r="L231" s="128" t="str">
        <f t="shared" si="26"/>
        <v>A4224</v>
      </c>
      <c r="M231" s="37" t="str">
        <f t="shared" si="30"/>
        <v xml:space="preserve">A4224:  Holding Gains- Financial assets:  Foreign - Loans </v>
      </c>
      <c r="N231" s="128" t="str">
        <f t="shared" si="27"/>
        <v>C4224</v>
      </c>
      <c r="O231" s="37" t="str">
        <f t="shared" si="28"/>
        <v xml:space="preserve">C4224:  Holding Gains- Financial assets:  Foreign - Loans </v>
      </c>
    </row>
    <row r="232" spans="1:15">
      <c r="A232" t="str">
        <f t="shared" si="29"/>
        <v xml:space="preserve">4217:  Holding Gains- Financial assets:  Domestic - Financial derivatives </v>
      </c>
      <c r="B232" s="39"/>
      <c r="C232" s="39"/>
      <c r="D232" s="3">
        <v>4225</v>
      </c>
      <c r="E232" s="37" t="s">
        <v>237</v>
      </c>
      <c r="H232" s="32"/>
      <c r="I232" s="32"/>
      <c r="L232" s="128" t="str">
        <f t="shared" si="26"/>
        <v>A4225</v>
      </c>
      <c r="M232" s="37" t="str">
        <f t="shared" si="30"/>
        <v xml:space="preserve">A4225:  Holding Gains- Financial assets:  Foreign - Shares and other equity </v>
      </c>
      <c r="N232" s="128" t="str">
        <f t="shared" si="27"/>
        <v>C4225</v>
      </c>
      <c r="O232" s="37" t="str">
        <f t="shared" ref="O232:O260" si="31">N232&amp;":  "&amp;E232</f>
        <v xml:space="preserve">C4225:  Holding Gains- Financial assets:  Foreign - Shares and other equity </v>
      </c>
    </row>
    <row r="233" spans="1:15">
      <c r="A233" t="str">
        <f t="shared" si="29"/>
        <v xml:space="preserve">4218:  Holding Gains- Financial assets:  Domestic - Other accounts receivable </v>
      </c>
      <c r="B233" s="39"/>
      <c r="C233" s="39"/>
      <c r="D233" s="3">
        <v>4226</v>
      </c>
      <c r="E233" s="37" t="s">
        <v>238</v>
      </c>
      <c r="H233" s="32"/>
      <c r="I233" s="32"/>
      <c r="L233" s="128" t="str">
        <f t="shared" si="26"/>
        <v>A4226</v>
      </c>
      <c r="M233" s="37" t="str">
        <f t="shared" si="30"/>
        <v xml:space="preserve">A4226:  Holding Gains- Financial assets:  Foreign - Insurance technical reserves </v>
      </c>
      <c r="N233" s="128" t="str">
        <f t="shared" si="27"/>
        <v>C4226</v>
      </c>
      <c r="O233" s="37" t="str">
        <f t="shared" si="31"/>
        <v xml:space="preserve">C4226:  Holding Gains- Financial assets:  Foreign - Insurance technical reserves </v>
      </c>
    </row>
    <row r="234" spans="1:15" ht="15">
      <c r="A234" t="str">
        <f t="shared" si="29"/>
        <v>422:  Holding Gains- Financial assets:  Foreign -  [4222 + 4223 + 4224 + 4225 + 4226 + 4227 + 4228]</v>
      </c>
      <c r="B234" s="83"/>
      <c r="C234" s="83"/>
      <c r="D234" s="3">
        <v>4227</v>
      </c>
      <c r="E234" s="37" t="s">
        <v>239</v>
      </c>
      <c r="H234" s="32"/>
      <c r="I234" s="32"/>
      <c r="L234" s="128" t="str">
        <f t="shared" si="26"/>
        <v>A4227</v>
      </c>
      <c r="M234" s="37" t="str">
        <f t="shared" si="30"/>
        <v xml:space="preserve">A4227:  Holding Gains- Financial assets:  Foreign - Financial derivatives </v>
      </c>
      <c r="N234" s="128" t="str">
        <f t="shared" si="27"/>
        <v>C4227</v>
      </c>
      <c r="O234" s="37" t="str">
        <f t="shared" si="31"/>
        <v xml:space="preserve">C4227:  Holding Gains- Financial assets:  Foreign - Financial derivatives </v>
      </c>
    </row>
    <row r="235" spans="1:15">
      <c r="A235" t="str">
        <f t="shared" si="29"/>
        <v xml:space="preserve">4222:  Holding Gains- Financial assets:  Foreign - Currency and deposits </v>
      </c>
      <c r="B235" s="39"/>
      <c r="C235" s="39"/>
      <c r="D235" s="3">
        <v>4228</v>
      </c>
      <c r="E235" s="37" t="s">
        <v>240</v>
      </c>
      <c r="H235" s="32"/>
      <c r="I235" s="32"/>
      <c r="L235" s="128" t="str">
        <f t="shared" si="26"/>
        <v>A4228</v>
      </c>
      <c r="M235" s="37" t="str">
        <f t="shared" si="30"/>
        <v xml:space="preserve">A4228:  Holding Gains- Financial assets:  Foreign - Other accounts receivable </v>
      </c>
      <c r="N235" s="128" t="str">
        <f t="shared" si="27"/>
        <v>C4228</v>
      </c>
      <c r="O235" s="37" t="str">
        <f t="shared" si="31"/>
        <v xml:space="preserve">C4228:  Holding Gains- Financial assets:  Foreign - Other accounts receivable </v>
      </c>
    </row>
    <row r="236" spans="1:15">
      <c r="A236" t="str">
        <f t="shared" si="29"/>
        <v xml:space="preserve">4223:  Holding Gains- Financial assets:  Foreign - Securities other than shares </v>
      </c>
      <c r="B236" s="39"/>
      <c r="C236" s="39"/>
      <c r="D236" s="6">
        <v>423</v>
      </c>
      <c r="E236" s="55" t="s">
        <v>241</v>
      </c>
      <c r="H236" s="32"/>
      <c r="I236" s="32"/>
      <c r="L236" s="169" t="str">
        <f t="shared" si="26"/>
        <v>A423</v>
      </c>
      <c r="M236" s="55" t="str">
        <f t="shared" si="30"/>
        <v xml:space="preserve">A423:  Holding Gains- Financial assets:  Monetary gold and SDRs </v>
      </c>
      <c r="N236" s="169" t="str">
        <f t="shared" si="27"/>
        <v>C423</v>
      </c>
      <c r="O236" s="55" t="str">
        <f t="shared" si="31"/>
        <v xml:space="preserve">C423:  Holding Gains- Financial assets:  Monetary gold and SDRs </v>
      </c>
    </row>
    <row r="237" spans="1:15">
      <c r="A237" t="str">
        <f t="shared" si="29"/>
        <v xml:space="preserve">4224:  Holding Gains- Financial assets:  Foreign - Loans </v>
      </c>
      <c r="B237" s="39"/>
      <c r="C237" s="39"/>
      <c r="D237" s="4">
        <v>43</v>
      </c>
      <c r="E237" s="58" t="s">
        <v>242</v>
      </c>
      <c r="H237" s="32"/>
      <c r="I237" s="32"/>
      <c r="L237" s="129" t="str">
        <f t="shared" si="26"/>
        <v>A43</v>
      </c>
      <c r="M237" s="61" t="str">
        <f t="shared" si="30"/>
        <v xml:space="preserve">A43:  Holding Gains- Liabilities [431+432] </v>
      </c>
      <c r="N237" s="129" t="str">
        <f t="shared" si="27"/>
        <v>C43</v>
      </c>
      <c r="O237" s="61" t="str">
        <f t="shared" si="31"/>
        <v xml:space="preserve">C43:  Holding Gains- Liabilities [431+432] </v>
      </c>
    </row>
    <row r="238" spans="1:15">
      <c r="A238" t="str">
        <f t="shared" si="29"/>
        <v xml:space="preserve">4225:  Holding Gains- Financial assets:  Foreign - Shares and other equity </v>
      </c>
      <c r="B238" s="39"/>
      <c r="C238" s="39"/>
      <c r="D238" s="7">
        <v>4302</v>
      </c>
      <c r="E238" s="88" t="s">
        <v>243</v>
      </c>
      <c r="H238" s="32"/>
      <c r="I238" s="32"/>
      <c r="L238" s="132" t="str">
        <f t="shared" si="26"/>
        <v>A4302</v>
      </c>
      <c r="M238" s="88" t="str">
        <f t="shared" si="30"/>
        <v xml:space="preserve">A4302:  Holding Gains- Liabilities :  Currency and deposits [4312+4322] </v>
      </c>
      <c r="N238" s="132" t="str">
        <f t="shared" si="27"/>
        <v>C4302</v>
      </c>
      <c r="O238" s="88" t="str">
        <f t="shared" si="31"/>
        <v xml:space="preserve">C4302:  Holding Gains- Liabilities :  Currency and deposits [4312+4322] </v>
      </c>
    </row>
    <row r="239" spans="1:15">
      <c r="A239" t="str">
        <f t="shared" si="29"/>
        <v xml:space="preserve">4226:  Holding Gains- Financial assets:  Foreign - Insurance technical reserves </v>
      </c>
      <c r="B239" s="39"/>
      <c r="C239" s="39"/>
      <c r="D239" s="7">
        <v>4303</v>
      </c>
      <c r="E239" s="88" t="s">
        <v>244</v>
      </c>
      <c r="H239" s="32"/>
      <c r="I239" s="32"/>
      <c r="L239" s="132" t="str">
        <f t="shared" si="26"/>
        <v>A4303</v>
      </c>
      <c r="M239" s="88" t="str">
        <f t="shared" si="30"/>
        <v xml:space="preserve">A4303:  Holding Gains- Liabilities :  Securities other than shares [4313+4323] </v>
      </c>
      <c r="N239" s="132" t="str">
        <f t="shared" si="27"/>
        <v>C4303</v>
      </c>
      <c r="O239" s="88" t="str">
        <f t="shared" si="31"/>
        <v xml:space="preserve">C4303:  Holding Gains- Liabilities :  Securities other than shares [4313+4323] </v>
      </c>
    </row>
    <row r="240" spans="1:15">
      <c r="A240" t="str">
        <f t="shared" si="29"/>
        <v xml:space="preserve">4227:  Holding Gains- Financial assets:  Foreign - Financial derivatives </v>
      </c>
      <c r="B240" s="39"/>
      <c r="C240" s="39"/>
      <c r="D240" s="7">
        <v>4304</v>
      </c>
      <c r="E240" s="88" t="s">
        <v>245</v>
      </c>
      <c r="H240" s="32"/>
      <c r="I240" s="32"/>
      <c r="L240" s="132" t="str">
        <f t="shared" si="26"/>
        <v>A4304</v>
      </c>
      <c r="M240" s="88" t="str">
        <f t="shared" si="30"/>
        <v xml:space="preserve">A4304:  Holding Gains- Liabilities :  Loans [4314+4324] </v>
      </c>
      <c r="N240" s="132" t="str">
        <f t="shared" si="27"/>
        <v>C4304</v>
      </c>
      <c r="O240" s="88" t="str">
        <f t="shared" si="31"/>
        <v xml:space="preserve">C4304:  Holding Gains- Liabilities :  Loans [4314+4324] </v>
      </c>
    </row>
    <row r="241" spans="1:15">
      <c r="A241" t="str">
        <f t="shared" si="29"/>
        <v xml:space="preserve">4228:  Holding Gains- Financial assets:  Foreign - Other accounts receivable </v>
      </c>
      <c r="B241" s="39"/>
      <c r="C241" s="39"/>
      <c r="D241" s="7">
        <v>4305</v>
      </c>
      <c r="E241" s="88" t="s">
        <v>246</v>
      </c>
      <c r="H241" s="32"/>
      <c r="I241" s="32"/>
      <c r="L241" s="132" t="str">
        <f t="shared" si="26"/>
        <v>A4305</v>
      </c>
      <c r="M241" s="88" t="str">
        <f t="shared" si="30"/>
        <v xml:space="preserve">A4305:  Holding Gains- Liabilities :  Shares and other equity [4315+4325] </v>
      </c>
      <c r="N241" s="132" t="str">
        <f t="shared" si="27"/>
        <v>C4305</v>
      </c>
      <c r="O241" s="88" t="str">
        <f t="shared" si="31"/>
        <v xml:space="preserve">C4305:  Holding Gains- Liabilities :  Shares and other equity [4315+4325] </v>
      </c>
    </row>
    <row r="242" spans="1:15" ht="15">
      <c r="A242" t="str">
        <f t="shared" si="29"/>
        <v xml:space="preserve">423:  Holding Gains- Financial assets:  Monetary gold and SDRs </v>
      </c>
      <c r="B242" s="83"/>
      <c r="C242" s="83"/>
      <c r="D242" s="7">
        <v>4306</v>
      </c>
      <c r="E242" s="88" t="s">
        <v>247</v>
      </c>
      <c r="H242" s="32"/>
      <c r="I242" s="32"/>
      <c r="L242" s="132" t="str">
        <f t="shared" si="26"/>
        <v>A4306</v>
      </c>
      <c r="M242" s="88" t="str">
        <f t="shared" si="30"/>
        <v xml:space="preserve">A4306:  Holding Gains- Liabilities :  Insurance technical reserves [4316+4326] </v>
      </c>
      <c r="N242" s="132" t="str">
        <f t="shared" si="27"/>
        <v>C4306</v>
      </c>
      <c r="O242" s="88" t="str">
        <f t="shared" si="31"/>
        <v xml:space="preserve">C4306:  Holding Gains- Liabilities :  Insurance technical reserves [4316+4326] </v>
      </c>
    </row>
    <row r="243" spans="1:15" ht="15">
      <c r="A243" t="str">
        <f t="shared" si="29"/>
        <v xml:space="preserve">43:  Holding Gains- Liabilities [431+432] </v>
      </c>
      <c r="B243" s="65"/>
      <c r="C243" s="65"/>
      <c r="D243" s="7">
        <v>4307</v>
      </c>
      <c r="E243" s="88" t="s">
        <v>248</v>
      </c>
      <c r="H243" s="32"/>
      <c r="I243" s="32"/>
      <c r="L243" s="132" t="str">
        <f t="shared" si="26"/>
        <v>A4307</v>
      </c>
      <c r="M243" s="88" t="str">
        <f t="shared" si="30"/>
        <v xml:space="preserve">A4307:  Holding Gains- Liabilities :  Financial derivatives [4317+4327] </v>
      </c>
      <c r="N243" s="132" t="str">
        <f t="shared" si="27"/>
        <v>C4307</v>
      </c>
      <c r="O243" s="88" t="str">
        <f t="shared" si="31"/>
        <v xml:space="preserve">C4307:  Holding Gains- Liabilities :  Financial derivatives [4317+4327] </v>
      </c>
    </row>
    <row r="244" spans="1:15">
      <c r="A244" t="str">
        <f t="shared" si="29"/>
        <v xml:space="preserve">4302:  Holding Gains- Liabilities :  Currency and deposits [4312+4322] </v>
      </c>
      <c r="B244" s="39"/>
      <c r="C244" s="39"/>
      <c r="D244" s="7">
        <v>4308</v>
      </c>
      <c r="E244" s="88" t="s">
        <v>368</v>
      </c>
      <c r="H244" s="32"/>
      <c r="I244" s="32"/>
      <c r="L244" s="132" t="str">
        <f t="shared" si="26"/>
        <v>A4308</v>
      </c>
      <c r="M244" s="88" t="str">
        <f t="shared" si="30"/>
        <v xml:space="preserve">A4308:  Holding Gains- Liabilities :  Other accounts payable [4318+4328] </v>
      </c>
      <c r="N244" s="132" t="str">
        <f t="shared" si="27"/>
        <v>C4308</v>
      </c>
      <c r="O244" s="88" t="str">
        <f t="shared" si="31"/>
        <v xml:space="preserve">C4308:  Holding Gains- Liabilities :  Other accounts payable [4318+4328] </v>
      </c>
    </row>
    <row r="245" spans="1:15">
      <c r="A245" t="str">
        <f t="shared" si="29"/>
        <v xml:space="preserve">4303:  Holding Gains- Liabilities :  Securities other than shares [4313+4323] </v>
      </c>
      <c r="B245" s="39"/>
      <c r="C245" s="39"/>
      <c r="D245" s="2">
        <v>431</v>
      </c>
      <c r="E245" s="31" t="s">
        <v>249</v>
      </c>
      <c r="H245" s="32"/>
      <c r="I245" s="32"/>
      <c r="L245" s="127" t="str">
        <f t="shared" si="26"/>
        <v>A431</v>
      </c>
      <c r="M245" s="31" t="str">
        <f t="shared" si="30"/>
        <v>A431:  Holding Gains- Liabilities :  Domestic  [4312 + 4313 + 4314 + 4315 + 4316+ 4317 + 4318]</v>
      </c>
      <c r="N245" s="127" t="str">
        <f t="shared" si="27"/>
        <v>C431</v>
      </c>
      <c r="O245" s="31" t="str">
        <f t="shared" si="31"/>
        <v>C431:  Holding Gains- Liabilities :  Domestic  [4312 + 4313 + 4314 + 4315 + 4316+ 4317 + 4318]</v>
      </c>
    </row>
    <row r="246" spans="1:15">
      <c r="A246" t="str">
        <f t="shared" si="29"/>
        <v xml:space="preserve">4304:  Holding Gains- Liabilities :  Loans [4314+4324] </v>
      </c>
      <c r="B246" s="39"/>
      <c r="C246" s="39"/>
      <c r="D246" s="3">
        <v>4312</v>
      </c>
      <c r="E246" s="37" t="s">
        <v>250</v>
      </c>
      <c r="H246" s="32"/>
      <c r="I246" s="32"/>
      <c r="L246" s="128" t="str">
        <f t="shared" si="26"/>
        <v>A4312</v>
      </c>
      <c r="M246" s="37" t="str">
        <f t="shared" si="30"/>
        <v xml:space="preserve">A4312:  Holding Gains- Liabilities :  Domestic  - Currency and deposits </v>
      </c>
      <c r="N246" s="128" t="str">
        <f t="shared" si="27"/>
        <v>C4312</v>
      </c>
      <c r="O246" s="37" t="str">
        <f t="shared" si="31"/>
        <v xml:space="preserve">C4312:  Holding Gains- Liabilities :  Domestic  - Currency and deposits </v>
      </c>
    </row>
    <row r="247" spans="1:15">
      <c r="A247" t="str">
        <f t="shared" si="29"/>
        <v xml:space="preserve">4305:  Holding Gains- Liabilities :  Shares and other equity [4315+4325] </v>
      </c>
      <c r="B247" s="39"/>
      <c r="C247" s="39"/>
      <c r="D247" s="3">
        <v>4313</v>
      </c>
      <c r="E247" s="37" t="s">
        <v>620</v>
      </c>
      <c r="H247" s="32"/>
      <c r="I247" s="32"/>
      <c r="L247" s="128" t="str">
        <f t="shared" si="26"/>
        <v>A4313</v>
      </c>
      <c r="M247" s="37" t="str">
        <f t="shared" si="30"/>
        <v xml:space="preserve">A4313:  Holding Gains- Liabilities :  Domestic  - Securities other than shares </v>
      </c>
      <c r="N247" s="128" t="str">
        <f t="shared" si="27"/>
        <v>C4313</v>
      </c>
      <c r="O247" s="37" t="str">
        <f t="shared" si="31"/>
        <v xml:space="preserve">C4313:  Holding Gains- Liabilities :  Domestic  - Securities other than shares </v>
      </c>
    </row>
    <row r="248" spans="1:15">
      <c r="A248" t="str">
        <f t="shared" si="29"/>
        <v xml:space="preserve">4306:  Holding Gains- Liabilities :  Insurance technical reserves [4316+4326] </v>
      </c>
      <c r="B248" s="39"/>
      <c r="C248" s="39"/>
      <c r="D248" s="8">
        <v>4314</v>
      </c>
      <c r="E248" s="92" t="s">
        <v>621</v>
      </c>
      <c r="H248" s="32"/>
      <c r="I248" s="32"/>
      <c r="L248" s="133" t="str">
        <f t="shared" si="26"/>
        <v>A4314</v>
      </c>
      <c r="M248" s="92" t="str">
        <f t="shared" si="30"/>
        <v xml:space="preserve">A4314:  Holding Gains- Liabilities :  Domestic  - Loans </v>
      </c>
      <c r="N248" s="133" t="str">
        <f t="shared" si="27"/>
        <v>C4314</v>
      </c>
      <c r="O248" s="92" t="str">
        <f t="shared" si="31"/>
        <v xml:space="preserve">C4314:  Holding Gains- Liabilities :  Domestic  - Loans </v>
      </c>
    </row>
    <row r="249" spans="1:15">
      <c r="A249" t="str">
        <f t="shared" si="29"/>
        <v xml:space="preserve">4307:  Holding Gains- Liabilities :  Financial derivatives [4317+4327] </v>
      </c>
      <c r="B249" s="39"/>
      <c r="C249" s="39"/>
      <c r="D249" s="8">
        <v>4315</v>
      </c>
      <c r="E249" s="92" t="s">
        <v>622</v>
      </c>
      <c r="H249" s="32"/>
      <c r="I249" s="32"/>
      <c r="L249" s="133" t="str">
        <f t="shared" si="26"/>
        <v>A4315</v>
      </c>
      <c r="M249" s="92" t="str">
        <f t="shared" si="30"/>
        <v xml:space="preserve">A4315:  Holding Gains- Liabilities :  Domestic  - Shares and other equity </v>
      </c>
      <c r="N249" s="133" t="str">
        <f t="shared" si="27"/>
        <v>C4315</v>
      </c>
      <c r="O249" s="92" t="str">
        <f t="shared" si="31"/>
        <v xml:space="preserve">C4315:  Holding Gains- Liabilities :  Domestic  - Shares and other equity </v>
      </c>
    </row>
    <row r="250" spans="1:15">
      <c r="A250" t="str">
        <f t="shared" si="29"/>
        <v xml:space="preserve">4308:  Holding Gains- Liabilities :  Other accounts payable [4318+4328] </v>
      </c>
      <c r="B250" s="39"/>
      <c r="C250" s="39"/>
      <c r="D250" s="8">
        <v>4316</v>
      </c>
      <c r="E250" s="92" t="s">
        <v>281</v>
      </c>
      <c r="H250" s="32"/>
      <c r="I250" s="32"/>
      <c r="L250" s="133" t="str">
        <f t="shared" si="26"/>
        <v>A4316</v>
      </c>
      <c r="M250" s="92" t="str">
        <f t="shared" si="30"/>
        <v xml:space="preserve">A4316:  Holding Gains- Liabilities :  Domestic  - Insurance technical reserves </v>
      </c>
      <c r="N250" s="133" t="str">
        <f t="shared" si="27"/>
        <v>C4316</v>
      </c>
      <c r="O250" s="92" t="str">
        <f t="shared" si="31"/>
        <v xml:space="preserve">C4316:  Holding Gains- Liabilities :  Domestic  - Insurance technical reserves </v>
      </c>
    </row>
    <row r="251" spans="1:15" ht="15">
      <c r="A251" t="str">
        <f t="shared" si="29"/>
        <v>431:  Holding Gains- Liabilities :  Domestic  [4312 + 4313 + 4314 + 4315 + 4316+ 4317 + 4318]</v>
      </c>
      <c r="B251" s="83"/>
      <c r="C251" s="83"/>
      <c r="D251" s="8">
        <v>4317</v>
      </c>
      <c r="E251" s="92" t="s">
        <v>282</v>
      </c>
      <c r="H251" s="32"/>
      <c r="I251" s="32"/>
      <c r="L251" s="133" t="str">
        <f t="shared" si="26"/>
        <v>A4317</v>
      </c>
      <c r="M251" s="92" t="str">
        <f t="shared" si="30"/>
        <v xml:space="preserve">A4317:  Holding Gains- Liabilities :  Domestic  - Financial derivatives </v>
      </c>
      <c r="N251" s="133" t="str">
        <f t="shared" si="27"/>
        <v>C4317</v>
      </c>
      <c r="O251" s="92" t="str">
        <f t="shared" si="31"/>
        <v xml:space="preserve">C4317:  Holding Gains- Liabilities :  Domestic  - Financial derivatives </v>
      </c>
    </row>
    <row r="252" spans="1:15">
      <c r="A252" t="str">
        <f t="shared" si="29"/>
        <v xml:space="preserve">4312:  Holding Gains- Liabilities :  Domestic  - Currency and deposits </v>
      </c>
      <c r="B252" s="39"/>
      <c r="C252" s="39"/>
      <c r="D252" s="8">
        <v>4318</v>
      </c>
      <c r="E252" s="92" t="s">
        <v>283</v>
      </c>
      <c r="H252" s="32"/>
      <c r="I252" s="32"/>
      <c r="L252" s="133" t="str">
        <f t="shared" si="26"/>
        <v>A4318</v>
      </c>
      <c r="M252" s="92" t="str">
        <f t="shared" si="30"/>
        <v xml:space="preserve">A4318:  Holding Gains- Liabilities :  Domestic  - Other accounts payable </v>
      </c>
      <c r="N252" s="133" t="str">
        <f t="shared" si="27"/>
        <v>C4318</v>
      </c>
      <c r="O252" s="92" t="str">
        <f t="shared" si="31"/>
        <v xml:space="preserve">C4318:  Holding Gains- Liabilities :  Domestic  - Other accounts payable </v>
      </c>
    </row>
    <row r="253" spans="1:15">
      <c r="A253" t="str">
        <f t="shared" si="29"/>
        <v xml:space="preserve">4313:  Holding Gains- Liabilities :  Domestic  - Securities other than shares </v>
      </c>
      <c r="B253" s="39"/>
      <c r="C253" s="39"/>
      <c r="D253" s="9">
        <v>432</v>
      </c>
      <c r="E253" s="94" t="s">
        <v>284</v>
      </c>
      <c r="H253" s="32"/>
      <c r="I253" s="32"/>
      <c r="L253" s="134" t="str">
        <f t="shared" si="26"/>
        <v>A432</v>
      </c>
      <c r="M253" s="94" t="str">
        <f t="shared" si="30"/>
        <v>A432:  Holding Gains- Liabilities :  Foreign [4322 + 4323 + 4324 + 4325 + 4326 + 4327 + 4328]</v>
      </c>
      <c r="N253" s="134" t="str">
        <f t="shared" si="27"/>
        <v>C432</v>
      </c>
      <c r="O253" s="94" t="str">
        <f t="shared" si="31"/>
        <v>C432:  Holding Gains- Liabilities :  Foreign [4322 + 4323 + 4324 + 4325 + 4326 + 4327 + 4328]</v>
      </c>
    </row>
    <row r="254" spans="1:15">
      <c r="A254" t="str">
        <f t="shared" si="29"/>
        <v xml:space="preserve">4314:  Holding Gains- Liabilities :  Domestic  - Loans </v>
      </c>
      <c r="B254" s="39"/>
      <c r="C254" s="39"/>
      <c r="D254" s="8">
        <v>4322</v>
      </c>
      <c r="E254" s="92" t="s">
        <v>285</v>
      </c>
      <c r="H254" s="32"/>
      <c r="I254" s="32"/>
      <c r="L254" s="133" t="str">
        <f t="shared" ref="L254:L317" si="32">"A"&amp;""&amp;D254</f>
        <v>A4322</v>
      </c>
      <c r="M254" s="92" t="str">
        <f t="shared" si="30"/>
        <v xml:space="preserve">A4322:  Holding Gains- Liabilities :  Foreign - Currency and deposits </v>
      </c>
      <c r="N254" s="133" t="str">
        <f t="shared" ref="N254:N317" si="33">"C"&amp;""&amp;D254</f>
        <v>C4322</v>
      </c>
      <c r="O254" s="92" t="str">
        <f t="shared" si="31"/>
        <v xml:space="preserve">C4322:  Holding Gains- Liabilities :  Foreign - Currency and deposits </v>
      </c>
    </row>
    <row r="255" spans="1:15">
      <c r="A255" t="str">
        <f t="shared" si="29"/>
        <v xml:space="preserve">4315:  Holding Gains- Liabilities :  Domestic  - Shares and other equity </v>
      </c>
      <c r="B255" s="39"/>
      <c r="C255" s="39"/>
      <c r="D255" s="8">
        <v>4323</v>
      </c>
      <c r="E255" s="92" t="s">
        <v>286</v>
      </c>
      <c r="H255" s="32"/>
      <c r="I255" s="32"/>
      <c r="L255" s="133" t="str">
        <f t="shared" si="32"/>
        <v>A4323</v>
      </c>
      <c r="M255" s="92" t="str">
        <f t="shared" si="30"/>
        <v xml:space="preserve">A4323:  Holding Gains- Liabilities :  Foreign - Securities other than shares </v>
      </c>
      <c r="N255" s="133" t="str">
        <f t="shared" si="33"/>
        <v>C4323</v>
      </c>
      <c r="O255" s="92" t="str">
        <f t="shared" si="31"/>
        <v xml:space="preserve">C4323:  Holding Gains- Liabilities :  Foreign - Securities other than shares </v>
      </c>
    </row>
    <row r="256" spans="1:15">
      <c r="A256" t="str">
        <f t="shared" si="29"/>
        <v xml:space="preserve">4316:  Holding Gains- Liabilities :  Domestic  - Insurance technical reserves </v>
      </c>
      <c r="B256" s="39"/>
      <c r="C256" s="39"/>
      <c r="D256" s="8">
        <v>4324</v>
      </c>
      <c r="E256" s="92" t="s">
        <v>287</v>
      </c>
      <c r="H256" s="32"/>
      <c r="I256" s="32"/>
      <c r="L256" s="133" t="str">
        <f t="shared" si="32"/>
        <v>A4324</v>
      </c>
      <c r="M256" s="92" t="str">
        <f t="shared" si="30"/>
        <v xml:space="preserve">A4324:  Holding Gains- Liabilities :  Foreign - Loans </v>
      </c>
      <c r="N256" s="133" t="str">
        <f t="shared" si="33"/>
        <v>C4324</v>
      </c>
      <c r="O256" s="92" t="str">
        <f t="shared" si="31"/>
        <v xml:space="preserve">C4324:  Holding Gains- Liabilities :  Foreign - Loans </v>
      </c>
    </row>
    <row r="257" spans="1:15">
      <c r="A257" t="str">
        <f t="shared" si="29"/>
        <v xml:space="preserve">4317:  Holding Gains- Liabilities :  Domestic  - Financial derivatives </v>
      </c>
      <c r="B257" s="39"/>
      <c r="C257" s="39"/>
      <c r="D257" s="8">
        <v>4325</v>
      </c>
      <c r="E257" s="92" t="s">
        <v>288</v>
      </c>
      <c r="H257" s="32"/>
      <c r="I257" s="32"/>
      <c r="L257" s="133" t="str">
        <f t="shared" si="32"/>
        <v>A4325</v>
      </c>
      <c r="M257" s="92" t="str">
        <f t="shared" si="30"/>
        <v xml:space="preserve">A4325:  Holding Gains- Liabilities :  Foreign - Shares and other equity </v>
      </c>
      <c r="N257" s="133" t="str">
        <f t="shared" si="33"/>
        <v>C4325</v>
      </c>
      <c r="O257" s="92" t="str">
        <f t="shared" si="31"/>
        <v xml:space="preserve">C4325:  Holding Gains- Liabilities :  Foreign - Shares and other equity </v>
      </c>
    </row>
    <row r="258" spans="1:15">
      <c r="A258" t="str">
        <f t="shared" si="29"/>
        <v xml:space="preserve">4318:  Holding Gains- Liabilities :  Domestic  - Other accounts payable </v>
      </c>
      <c r="B258" s="39"/>
      <c r="C258" s="39"/>
      <c r="D258" s="8">
        <v>4326</v>
      </c>
      <c r="E258" s="92" t="s">
        <v>289</v>
      </c>
      <c r="H258" s="32"/>
      <c r="I258" s="32"/>
      <c r="L258" s="133" t="str">
        <f t="shared" si="32"/>
        <v>A4326</v>
      </c>
      <c r="M258" s="92" t="str">
        <f t="shared" si="30"/>
        <v xml:space="preserve">A4326:  Holding Gains- Liabilities :  Foreign - Insurance technical reserves </v>
      </c>
      <c r="N258" s="133" t="str">
        <f t="shared" si="33"/>
        <v>C4326</v>
      </c>
      <c r="O258" s="92" t="str">
        <f t="shared" si="31"/>
        <v xml:space="preserve">C4326:  Holding Gains- Liabilities :  Foreign - Insurance technical reserves </v>
      </c>
    </row>
    <row r="259" spans="1:15" ht="15">
      <c r="A259" t="str">
        <f t="shared" si="29"/>
        <v>432:  Holding Gains- Liabilities :  Foreign [4322 + 4323 + 4324 + 4325 + 4326 + 4327 + 4328]</v>
      </c>
      <c r="B259" s="83"/>
      <c r="C259" s="83"/>
      <c r="D259" s="8">
        <v>4327</v>
      </c>
      <c r="E259" s="92" t="s">
        <v>290</v>
      </c>
      <c r="H259" s="32"/>
      <c r="I259" s="32"/>
      <c r="L259" s="133" t="str">
        <f t="shared" si="32"/>
        <v>A4327</v>
      </c>
      <c r="M259" s="92" t="str">
        <f t="shared" si="30"/>
        <v xml:space="preserve">A4327:  Holding Gains- Liabilities :  Foreign - Financial derivatives </v>
      </c>
      <c r="N259" s="133" t="str">
        <f t="shared" si="33"/>
        <v>C4327</v>
      </c>
      <c r="O259" s="92" t="str">
        <f t="shared" si="31"/>
        <v xml:space="preserve">C4327:  Holding Gains- Liabilities :  Foreign - Financial derivatives </v>
      </c>
    </row>
    <row r="260" spans="1:15" ht="15" thickBot="1">
      <c r="A260" t="str">
        <f t="shared" si="29"/>
        <v xml:space="preserve">4322:  Holding Gains- Liabilities :  Foreign - Currency and deposits </v>
      </c>
      <c r="B260" s="39"/>
      <c r="C260" s="39"/>
      <c r="D260" s="172">
        <v>4328</v>
      </c>
      <c r="E260" s="153" t="s">
        <v>291</v>
      </c>
      <c r="H260" s="32"/>
      <c r="I260" s="32"/>
      <c r="L260" s="152" t="str">
        <f t="shared" si="32"/>
        <v>A4328</v>
      </c>
      <c r="M260" s="153" t="str">
        <f t="shared" si="30"/>
        <v xml:space="preserve">A4328:  Holding Gains- Liabilities :  Foreign - Other accounts payable </v>
      </c>
      <c r="N260" s="152" t="str">
        <f t="shared" si="33"/>
        <v>C4328</v>
      </c>
      <c r="O260" s="153" t="str">
        <f t="shared" si="31"/>
        <v xml:space="preserve">C4328:  Holding Gains- Liabilities :  Foreign - Other accounts payable </v>
      </c>
    </row>
    <row r="261" spans="1:15">
      <c r="A261" t="str">
        <f t="shared" si="29"/>
        <v xml:space="preserve">4323:  Holding Gains- Liabilities :  Foreign - Securities other than shares </v>
      </c>
      <c r="B261" s="39"/>
      <c r="C261" s="39"/>
      <c r="D261" s="5">
        <v>5</v>
      </c>
      <c r="E261" s="73" t="s">
        <v>227</v>
      </c>
      <c r="H261" s="32"/>
      <c r="I261" s="32"/>
      <c r="L261" s="129" t="str">
        <f t="shared" si="32"/>
        <v>A5</v>
      </c>
      <c r="M261" s="61" t="str">
        <f t="shared" si="30"/>
        <v>A5:  CHANGE IN NET WORTH: VOLUME CHANGES [51 + 52 - 53]</v>
      </c>
      <c r="N261" s="129" t="str">
        <f t="shared" si="33"/>
        <v>C5</v>
      </c>
      <c r="O261" s="161" t="s">
        <v>119</v>
      </c>
    </row>
    <row r="262" spans="1:15">
      <c r="A262" t="str">
        <f t="shared" si="29"/>
        <v xml:space="preserve">4324:  Holding Gains- Liabilities :  Foreign - Loans </v>
      </c>
      <c r="B262" s="39"/>
      <c r="C262" s="39"/>
      <c r="D262" s="5">
        <v>51</v>
      </c>
      <c r="E262" s="73" t="s">
        <v>292</v>
      </c>
      <c r="H262" s="32"/>
      <c r="I262" s="32"/>
      <c r="L262" s="129" t="str">
        <f t="shared" si="32"/>
        <v>A51</v>
      </c>
      <c r="M262" s="61" t="str">
        <f t="shared" si="30"/>
        <v>A51:  Volume Changes - Nonfinancial assets [511 + 512 + 513 + 514]</v>
      </c>
      <c r="N262" s="129" t="str">
        <f t="shared" si="33"/>
        <v>C51</v>
      </c>
      <c r="O262" s="61" t="str">
        <f t="shared" ref="O262:O293" si="34">N262&amp;":  "&amp;E262</f>
        <v>C51:  Volume Changes - Nonfinancial assets [511 + 512 + 513 + 514]</v>
      </c>
    </row>
    <row r="263" spans="1:15">
      <c r="A263" t="str">
        <f t="shared" si="29"/>
        <v xml:space="preserve">4325:  Holding Gains- Liabilities :  Foreign - Shares and other equity </v>
      </c>
      <c r="B263" s="39"/>
      <c r="C263" s="39"/>
      <c r="D263" s="2">
        <v>511</v>
      </c>
      <c r="E263" s="31" t="s">
        <v>293</v>
      </c>
      <c r="H263" s="32"/>
      <c r="I263" s="32"/>
      <c r="L263" s="127" t="str">
        <f t="shared" si="32"/>
        <v>A511</v>
      </c>
      <c r="M263" s="31" t="str">
        <f t="shared" si="30"/>
        <v>A511:  Volume Changes - Nonfinancial assets : Fixed assets [5111 + 5112 + 5113]</v>
      </c>
      <c r="N263" s="127" t="str">
        <f t="shared" si="33"/>
        <v>C511</v>
      </c>
      <c r="O263" s="31" t="str">
        <f t="shared" si="34"/>
        <v>C511:  Volume Changes - Nonfinancial assets : Fixed assets [5111 + 5112 + 5113]</v>
      </c>
    </row>
    <row r="264" spans="1:15">
      <c r="A264" t="str">
        <f t="shared" si="29"/>
        <v xml:space="preserve">4326:  Holding Gains- Liabilities :  Foreign - Insurance technical reserves </v>
      </c>
      <c r="B264" s="39"/>
      <c r="C264" s="39"/>
      <c r="D264" s="3">
        <v>5111</v>
      </c>
      <c r="E264" s="37" t="s">
        <v>294</v>
      </c>
      <c r="H264" s="32"/>
      <c r="I264" s="32"/>
      <c r="L264" s="128" t="str">
        <f t="shared" si="32"/>
        <v>A5111</v>
      </c>
      <c r="M264" s="37" t="str">
        <f t="shared" si="30"/>
        <v xml:space="preserve">A5111:  Volume Changes - Nonfinancial assets : Fixed assets:   Buildings and structures </v>
      </c>
      <c r="N264" s="128" t="str">
        <f t="shared" si="33"/>
        <v>C5111</v>
      </c>
      <c r="O264" s="37" t="str">
        <f t="shared" si="34"/>
        <v xml:space="preserve">C5111:  Volume Changes - Nonfinancial assets : Fixed assets:   Buildings and structures </v>
      </c>
    </row>
    <row r="265" spans="1:15">
      <c r="A265" t="str">
        <f t="shared" si="29"/>
        <v xml:space="preserve">4327:  Holding Gains- Liabilities :  Foreign - Financial derivatives </v>
      </c>
      <c r="B265" s="39"/>
      <c r="C265" s="39"/>
      <c r="D265" s="3">
        <v>5112</v>
      </c>
      <c r="E265" s="37" t="s">
        <v>295</v>
      </c>
      <c r="H265" s="32"/>
      <c r="I265" s="32"/>
      <c r="L265" s="128" t="str">
        <f t="shared" si="32"/>
        <v>A5112</v>
      </c>
      <c r="M265" s="37" t="str">
        <f t="shared" si="30"/>
        <v xml:space="preserve">A5112:  Volume Changes - Nonfinancial assets : Fixed assets:  Machinery and equipment </v>
      </c>
      <c r="N265" s="128" t="str">
        <f t="shared" si="33"/>
        <v>C5112</v>
      </c>
      <c r="O265" s="37" t="str">
        <f t="shared" si="34"/>
        <v xml:space="preserve">C5112:  Volume Changes - Nonfinancial assets : Fixed assets:  Machinery and equipment </v>
      </c>
    </row>
    <row r="266" spans="1:15">
      <c r="A266" t="str">
        <f t="shared" si="29"/>
        <v xml:space="preserve">4328:  Holding Gains- Liabilities :  Foreign - Other accounts payable </v>
      </c>
      <c r="B266" s="39"/>
      <c r="C266" s="39"/>
      <c r="D266" s="3">
        <v>5113</v>
      </c>
      <c r="E266" s="37" t="s">
        <v>296</v>
      </c>
      <c r="H266" s="32"/>
      <c r="I266" s="32"/>
      <c r="L266" s="128" t="str">
        <f t="shared" si="32"/>
        <v>A5113</v>
      </c>
      <c r="M266" s="37" t="str">
        <f t="shared" si="30"/>
        <v xml:space="preserve">A5113:  Volume Changes - Nonfinancial assets : Fixed assets:  Other fixed assets </v>
      </c>
      <c r="N266" s="128" t="str">
        <f t="shared" si="33"/>
        <v>C5113</v>
      </c>
      <c r="O266" s="37" t="str">
        <f t="shared" si="34"/>
        <v xml:space="preserve">C5113:  Volume Changes - Nonfinancial assets : Fixed assets:  Other fixed assets </v>
      </c>
    </row>
    <row r="267" spans="1:15" ht="15">
      <c r="A267" t="str">
        <f t="shared" ref="A267:A330" si="35">D261&amp;":  "&amp;E261</f>
        <v>5:  CHANGE IN NET WORTH: VOLUME CHANGES [51 + 52 - 53]</v>
      </c>
      <c r="B267" s="65"/>
      <c r="C267" s="65"/>
      <c r="D267" s="2">
        <v>512</v>
      </c>
      <c r="E267" s="31" t="s">
        <v>297</v>
      </c>
      <c r="H267" s="32"/>
      <c r="I267" s="32"/>
      <c r="L267" s="127" t="str">
        <f t="shared" si="32"/>
        <v>A512</v>
      </c>
      <c r="M267" s="31" t="str">
        <f t="shared" si="30"/>
        <v xml:space="preserve">A512:  Volume Changes - Inventories </v>
      </c>
      <c r="N267" s="127" t="str">
        <f t="shared" si="33"/>
        <v>C512</v>
      </c>
      <c r="O267" s="31" t="str">
        <f t="shared" si="34"/>
        <v xml:space="preserve">C512:  Volume Changes - Inventories </v>
      </c>
    </row>
    <row r="268" spans="1:15" ht="15">
      <c r="A268" t="str">
        <f t="shared" si="35"/>
        <v>51:  Volume Changes - Nonfinancial assets [511 + 512 + 513 + 514]</v>
      </c>
      <c r="B268" s="65"/>
      <c r="C268" s="65"/>
      <c r="D268" s="2">
        <v>513</v>
      </c>
      <c r="E268" s="31" t="s">
        <v>298</v>
      </c>
      <c r="H268" s="32"/>
      <c r="I268" s="32"/>
      <c r="L268" s="127" t="str">
        <f t="shared" si="32"/>
        <v>A513</v>
      </c>
      <c r="M268" s="31" t="str">
        <f t="shared" si="30"/>
        <v xml:space="preserve">A513:  Volume Changes - Valuables </v>
      </c>
      <c r="N268" s="127" t="str">
        <f t="shared" si="33"/>
        <v>C513</v>
      </c>
      <c r="O268" s="31" t="str">
        <f t="shared" si="34"/>
        <v xml:space="preserve">C513:  Volume Changes - Valuables </v>
      </c>
    </row>
    <row r="269" spans="1:15" ht="15">
      <c r="A269" t="str">
        <f t="shared" si="35"/>
        <v>511:  Volume Changes - Nonfinancial assets : Fixed assets [5111 + 5112 + 5113]</v>
      </c>
      <c r="B269" s="83"/>
      <c r="C269" s="83"/>
      <c r="D269" s="2">
        <v>514</v>
      </c>
      <c r="E269" s="31" t="s">
        <v>299</v>
      </c>
      <c r="H269" s="32"/>
      <c r="I269" s="32"/>
      <c r="L269" s="127" t="str">
        <f t="shared" si="32"/>
        <v>A514</v>
      </c>
      <c r="M269" s="31" t="str">
        <f t="shared" si="30"/>
        <v>A514:  Volume Changes - Nonfinancial assets : Nonproduced assets [5141 + 5142 + 5143 + 5144]</v>
      </c>
      <c r="N269" s="127" t="str">
        <f t="shared" si="33"/>
        <v>C514</v>
      </c>
      <c r="O269" s="31" t="str">
        <f t="shared" si="34"/>
        <v>C514:  Volume Changes - Nonfinancial assets : Nonproduced assets [5141 + 5142 + 5143 + 5144]</v>
      </c>
    </row>
    <row r="270" spans="1:15">
      <c r="A270" t="str">
        <f t="shared" si="35"/>
        <v xml:space="preserve">5111:  Volume Changes - Nonfinancial assets : Fixed assets:   Buildings and structures </v>
      </c>
      <c r="B270" s="39"/>
      <c r="C270" s="39"/>
      <c r="D270" s="3">
        <v>5141</v>
      </c>
      <c r="E270" s="37" t="s">
        <v>300</v>
      </c>
      <c r="H270" s="32"/>
      <c r="I270" s="32"/>
      <c r="L270" s="128" t="str">
        <f t="shared" si="32"/>
        <v>A5141</v>
      </c>
      <c r="M270" s="37" t="str">
        <f t="shared" si="30"/>
        <v xml:space="preserve">A5141:  Volume Changes - Nonfinancial assets : Nonproduced assets:  Land </v>
      </c>
      <c r="N270" s="128" t="str">
        <f t="shared" si="33"/>
        <v>C5141</v>
      </c>
      <c r="O270" s="37" t="str">
        <f t="shared" si="34"/>
        <v xml:space="preserve">C5141:  Volume Changes - Nonfinancial assets : Nonproduced assets:  Land </v>
      </c>
    </row>
    <row r="271" spans="1:15">
      <c r="A271" t="str">
        <f t="shared" si="35"/>
        <v xml:space="preserve">5112:  Volume Changes - Nonfinancial assets : Fixed assets:  Machinery and equipment </v>
      </c>
      <c r="B271" s="39"/>
      <c r="C271" s="39"/>
      <c r="D271" s="3">
        <v>5142</v>
      </c>
      <c r="E271" s="37" t="s">
        <v>301</v>
      </c>
      <c r="H271" s="32"/>
      <c r="I271" s="32"/>
      <c r="L271" s="128" t="str">
        <f t="shared" si="32"/>
        <v>A5142</v>
      </c>
      <c r="M271" s="37" t="str">
        <f t="shared" si="30"/>
        <v xml:space="preserve">A5142:  Volume Changes - Nonfinancial assets : Nonproduced assets:  Subsoil assets </v>
      </c>
      <c r="N271" s="128" t="str">
        <f t="shared" si="33"/>
        <v>C5142</v>
      </c>
      <c r="O271" s="37" t="str">
        <f t="shared" si="34"/>
        <v xml:space="preserve">C5142:  Volume Changes - Nonfinancial assets : Nonproduced assets:  Subsoil assets </v>
      </c>
    </row>
    <row r="272" spans="1:15">
      <c r="A272" t="str">
        <f t="shared" si="35"/>
        <v xml:space="preserve">5113:  Volume Changes - Nonfinancial assets : Fixed assets:  Other fixed assets </v>
      </c>
      <c r="B272" s="39"/>
      <c r="C272" s="39"/>
      <c r="D272" s="3">
        <v>5143</v>
      </c>
      <c r="E272" s="37" t="s">
        <v>302</v>
      </c>
      <c r="H272" s="32"/>
      <c r="I272" s="32"/>
      <c r="L272" s="128" t="str">
        <f t="shared" si="32"/>
        <v>A5143</v>
      </c>
      <c r="M272" s="37" t="str">
        <f t="shared" si="30"/>
        <v xml:space="preserve">A5143:  Volume Changes - Nonfinancial assets : Nonproduced assets:  Other naturally occurring assets </v>
      </c>
      <c r="N272" s="128" t="str">
        <f t="shared" si="33"/>
        <v>C5143</v>
      </c>
      <c r="O272" s="37" t="str">
        <f t="shared" si="34"/>
        <v xml:space="preserve">C5143:  Volume Changes - Nonfinancial assets : Nonproduced assets:  Other naturally occurring assets </v>
      </c>
    </row>
    <row r="273" spans="1:15" ht="15">
      <c r="A273" t="str">
        <f t="shared" si="35"/>
        <v xml:space="preserve">512:  Volume Changes - Inventories </v>
      </c>
      <c r="B273" s="83"/>
      <c r="C273" s="83"/>
      <c r="D273" s="3">
        <v>5144</v>
      </c>
      <c r="E273" s="37" t="s">
        <v>303</v>
      </c>
      <c r="H273" s="32"/>
      <c r="I273" s="32"/>
      <c r="L273" s="171" t="str">
        <f t="shared" si="32"/>
        <v>A5144</v>
      </c>
      <c r="M273" s="68" t="str">
        <f t="shared" si="30"/>
        <v xml:space="preserve">A5144:  Volume Changes - Nonfinancial assets : Nonproduced assets:  Intangible nonproduced assets </v>
      </c>
      <c r="N273" s="171" t="str">
        <f t="shared" si="33"/>
        <v>C5144</v>
      </c>
      <c r="O273" s="68" t="str">
        <f t="shared" si="34"/>
        <v xml:space="preserve">C5144:  Volume Changes - Nonfinancial assets : Nonproduced assets:  Intangible nonproduced assets </v>
      </c>
    </row>
    <row r="274" spans="1:15" ht="15">
      <c r="A274" t="str">
        <f t="shared" si="35"/>
        <v xml:space="preserve">513:  Volume Changes - Valuables </v>
      </c>
      <c r="B274" s="83"/>
      <c r="C274" s="83"/>
      <c r="D274" s="4">
        <v>52</v>
      </c>
      <c r="E274" s="58" t="s">
        <v>304</v>
      </c>
      <c r="H274" s="32"/>
      <c r="I274" s="32"/>
      <c r="L274" s="129" t="str">
        <f t="shared" si="32"/>
        <v>A52</v>
      </c>
      <c r="M274" s="61" t="str">
        <f t="shared" si="30"/>
        <v xml:space="preserve">A52:  Volume Changes - Financial assets [521+522+523] </v>
      </c>
      <c r="N274" s="129" t="str">
        <f t="shared" si="33"/>
        <v>C52</v>
      </c>
      <c r="O274" s="61" t="str">
        <f t="shared" si="34"/>
        <v xml:space="preserve">C52:  Volume Changes - Financial assets [521+522+523] </v>
      </c>
    </row>
    <row r="275" spans="1:15" ht="15">
      <c r="A275" t="str">
        <f t="shared" si="35"/>
        <v>514:  Volume Changes - Nonfinancial assets : Nonproduced assets [5141 + 5142 + 5143 + 5144]</v>
      </c>
      <c r="B275" s="83"/>
      <c r="C275" s="83"/>
      <c r="D275" s="7">
        <v>5202</v>
      </c>
      <c r="E275" s="88" t="s">
        <v>631</v>
      </c>
      <c r="H275" s="32"/>
      <c r="I275" s="32"/>
      <c r="L275" s="132" t="str">
        <f t="shared" si="32"/>
        <v>A5202</v>
      </c>
      <c r="M275" s="88" t="str">
        <f t="shared" si="30"/>
        <v xml:space="preserve">A5202:  Volume Changes - Financial assets:  Currency and deposits [5212+5222] </v>
      </c>
      <c r="N275" s="132" t="str">
        <f t="shared" si="33"/>
        <v>C5202</v>
      </c>
      <c r="O275" s="88" t="str">
        <f t="shared" si="34"/>
        <v xml:space="preserve">C5202:  Volume Changes - Financial assets:  Currency and deposits [5212+5222] </v>
      </c>
    </row>
    <row r="276" spans="1:15">
      <c r="A276" t="str">
        <f t="shared" si="35"/>
        <v xml:space="preserve">5141:  Volume Changes - Nonfinancial assets : Nonproduced assets:  Land </v>
      </c>
      <c r="B276" s="39"/>
      <c r="C276" s="39"/>
      <c r="D276" s="7">
        <v>5203</v>
      </c>
      <c r="E276" s="88" t="s">
        <v>632</v>
      </c>
      <c r="H276" s="32"/>
      <c r="I276" s="32"/>
      <c r="L276" s="132" t="str">
        <f t="shared" si="32"/>
        <v>A5203</v>
      </c>
      <c r="M276" s="88" t="str">
        <f t="shared" si="30"/>
        <v xml:space="preserve">A5203:  Volume Changes - Financial assets:  Securities other than shares [5213+5223] </v>
      </c>
      <c r="N276" s="132" t="str">
        <f t="shared" si="33"/>
        <v>C5203</v>
      </c>
      <c r="O276" s="88" t="str">
        <f t="shared" si="34"/>
        <v xml:space="preserve">C5203:  Volume Changes - Financial assets:  Securities other than shares [5213+5223] </v>
      </c>
    </row>
    <row r="277" spans="1:15">
      <c r="A277" t="str">
        <f t="shared" si="35"/>
        <v xml:space="preserve">5142:  Volume Changes - Nonfinancial assets : Nonproduced assets:  Subsoil assets </v>
      </c>
      <c r="B277" s="39"/>
      <c r="C277" s="39"/>
      <c r="D277" s="7">
        <v>5204</v>
      </c>
      <c r="E277" s="88" t="s">
        <v>633</v>
      </c>
      <c r="H277" s="32"/>
      <c r="I277" s="32"/>
      <c r="L277" s="132" t="str">
        <f t="shared" si="32"/>
        <v>A5204</v>
      </c>
      <c r="M277" s="88" t="str">
        <f t="shared" si="30"/>
        <v xml:space="preserve">A5204:  Volume Changes - Financial assets:  Loans [5214+5224] </v>
      </c>
      <c r="N277" s="132" t="str">
        <f t="shared" si="33"/>
        <v>C5204</v>
      </c>
      <c r="O277" s="88" t="str">
        <f t="shared" si="34"/>
        <v xml:space="preserve">C5204:  Volume Changes - Financial assets:  Loans [5214+5224] </v>
      </c>
    </row>
    <row r="278" spans="1:15">
      <c r="A278" t="str">
        <f t="shared" si="35"/>
        <v xml:space="preserve">5143:  Volume Changes - Nonfinancial assets : Nonproduced assets:  Other naturally occurring assets </v>
      </c>
      <c r="B278" s="39"/>
      <c r="C278" s="39"/>
      <c r="D278" s="7">
        <v>5205</v>
      </c>
      <c r="E278" s="88" t="s">
        <v>634</v>
      </c>
      <c r="H278" s="32"/>
      <c r="I278" s="32"/>
      <c r="L278" s="132" t="str">
        <f t="shared" si="32"/>
        <v>A5205</v>
      </c>
      <c r="M278" s="88" t="str">
        <f t="shared" si="30"/>
        <v xml:space="preserve">A5205:  Volume Changes - Financial assets:  Shares and other equity [5215+5225] </v>
      </c>
      <c r="N278" s="132" t="str">
        <f t="shared" si="33"/>
        <v>C5205</v>
      </c>
      <c r="O278" s="88" t="str">
        <f t="shared" si="34"/>
        <v xml:space="preserve">C5205:  Volume Changes - Financial assets:  Shares and other equity [5215+5225] </v>
      </c>
    </row>
    <row r="279" spans="1:15">
      <c r="A279" t="str">
        <f t="shared" si="35"/>
        <v xml:space="preserve">5144:  Volume Changes - Nonfinancial assets : Nonproduced assets:  Intangible nonproduced assets </v>
      </c>
      <c r="B279" s="39"/>
      <c r="C279" s="39"/>
      <c r="D279" s="7">
        <v>5206</v>
      </c>
      <c r="E279" s="88" t="s">
        <v>635</v>
      </c>
      <c r="H279" s="32"/>
      <c r="I279" s="32"/>
      <c r="L279" s="132" t="str">
        <f t="shared" si="32"/>
        <v>A5206</v>
      </c>
      <c r="M279" s="88" t="str">
        <f t="shared" si="30"/>
        <v xml:space="preserve">A5206:  Volume Changes - Financial assets:  Insurance technical reserves [5216+5226] </v>
      </c>
      <c r="N279" s="132" t="str">
        <f t="shared" si="33"/>
        <v>C5206</v>
      </c>
      <c r="O279" s="88" t="str">
        <f t="shared" si="34"/>
        <v xml:space="preserve">C5206:  Volume Changes - Financial assets:  Insurance technical reserves [5216+5226] </v>
      </c>
    </row>
    <row r="280" spans="1:15" ht="15">
      <c r="A280" t="str">
        <f t="shared" si="35"/>
        <v xml:space="preserve">52:  Volume Changes - Financial assets [521+522+523] </v>
      </c>
      <c r="B280" s="65"/>
      <c r="C280" s="65"/>
      <c r="D280" s="7">
        <v>5207</v>
      </c>
      <c r="E280" s="88" t="s">
        <v>636</v>
      </c>
      <c r="H280" s="32"/>
      <c r="I280" s="32"/>
      <c r="L280" s="132" t="str">
        <f t="shared" si="32"/>
        <v>A5207</v>
      </c>
      <c r="M280" s="88" t="str">
        <f t="shared" si="30"/>
        <v xml:space="preserve">A5207:  Volume Changes - Financial assets:  Financial derivatives [5217+5227] </v>
      </c>
      <c r="N280" s="132" t="str">
        <f t="shared" si="33"/>
        <v>C5207</v>
      </c>
      <c r="O280" s="88" t="str">
        <f t="shared" si="34"/>
        <v xml:space="preserve">C5207:  Volume Changes - Financial assets:  Financial derivatives [5217+5227] </v>
      </c>
    </row>
    <row r="281" spans="1:15">
      <c r="A281" t="str">
        <f t="shared" si="35"/>
        <v xml:space="preserve">5202:  Volume Changes - Financial assets:  Currency and deposits [5212+5222] </v>
      </c>
      <c r="B281" s="39"/>
      <c r="C281" s="39"/>
      <c r="D281" s="7">
        <v>5208</v>
      </c>
      <c r="E281" s="88" t="s">
        <v>637</v>
      </c>
      <c r="H281" s="32"/>
      <c r="I281" s="32"/>
      <c r="L281" s="132" t="str">
        <f t="shared" si="32"/>
        <v>A5208</v>
      </c>
      <c r="M281" s="88" t="str">
        <f t="shared" si="30"/>
        <v xml:space="preserve">A5208:  Volume Changes - Financial assets:  Other accounts receivable [5218+5228] </v>
      </c>
      <c r="N281" s="132" t="str">
        <f t="shared" si="33"/>
        <v>C5208</v>
      </c>
      <c r="O281" s="88" t="str">
        <f t="shared" si="34"/>
        <v xml:space="preserve">C5208:  Volume Changes - Financial assets:  Other accounts receivable [5218+5228] </v>
      </c>
    </row>
    <row r="282" spans="1:15">
      <c r="A282" t="str">
        <f t="shared" si="35"/>
        <v xml:space="preserve">5203:  Volume Changes - Financial assets:  Securities other than shares [5213+5223] </v>
      </c>
      <c r="B282" s="39"/>
      <c r="C282" s="39"/>
      <c r="D282" s="2">
        <v>521</v>
      </c>
      <c r="E282" s="31" t="s">
        <v>638</v>
      </c>
      <c r="H282" s="32"/>
      <c r="I282" s="32"/>
      <c r="L282" s="127" t="str">
        <f t="shared" si="32"/>
        <v>A521</v>
      </c>
      <c r="M282" s="31" t="str">
        <f t="shared" si="30"/>
        <v>A521:  Volume Changes - Financial assets:  Domestic  [5212 + 5213 + 5214 + 5215 + 5216+ 5217 + 5218]</v>
      </c>
      <c r="N282" s="127" t="str">
        <f t="shared" si="33"/>
        <v>C521</v>
      </c>
      <c r="O282" s="31" t="str">
        <f t="shared" si="34"/>
        <v>C521:  Volume Changes - Financial assets:  Domestic  [5212 + 5213 + 5214 + 5215 + 5216+ 5217 + 5218]</v>
      </c>
    </row>
    <row r="283" spans="1:15">
      <c r="A283" t="str">
        <f t="shared" si="35"/>
        <v xml:space="preserve">5204:  Volume Changes - Financial assets:  Loans [5214+5224] </v>
      </c>
      <c r="B283" s="39"/>
      <c r="C283" s="39"/>
      <c r="D283" s="3">
        <v>5212</v>
      </c>
      <c r="E283" s="37" t="s">
        <v>639</v>
      </c>
      <c r="H283" s="32"/>
      <c r="I283" s="32"/>
      <c r="L283" s="128" t="str">
        <f t="shared" si="32"/>
        <v>A5212</v>
      </c>
      <c r="M283" s="37" t="str">
        <f t="shared" ref="M283:M346" si="36">L283&amp;":  "&amp;E283</f>
        <v xml:space="preserve">A5212:  Volume Changes - Financial assets:  Domestic - Currency and deposits </v>
      </c>
      <c r="N283" s="128" t="str">
        <f t="shared" si="33"/>
        <v>C5212</v>
      </c>
      <c r="O283" s="37" t="str">
        <f t="shared" si="34"/>
        <v xml:space="preserve">C5212:  Volume Changes - Financial assets:  Domestic - Currency and deposits </v>
      </c>
    </row>
    <row r="284" spans="1:15">
      <c r="A284" t="str">
        <f t="shared" si="35"/>
        <v xml:space="preserve">5205:  Volume Changes - Financial assets:  Shares and other equity [5215+5225] </v>
      </c>
      <c r="B284" s="39"/>
      <c r="C284" s="39"/>
      <c r="D284" s="3">
        <v>5213</v>
      </c>
      <c r="E284" s="37" t="s">
        <v>640</v>
      </c>
      <c r="H284" s="32"/>
      <c r="I284" s="32"/>
      <c r="L284" s="128" t="str">
        <f t="shared" si="32"/>
        <v>A5213</v>
      </c>
      <c r="M284" s="37" t="str">
        <f t="shared" si="36"/>
        <v xml:space="preserve">A5213:  Volume Changes - Financial assets:  Domestic - Securities other than shares </v>
      </c>
      <c r="N284" s="128" t="str">
        <f t="shared" si="33"/>
        <v>C5213</v>
      </c>
      <c r="O284" s="37" t="str">
        <f t="shared" si="34"/>
        <v xml:space="preserve">C5213:  Volume Changes - Financial assets:  Domestic - Securities other than shares </v>
      </c>
    </row>
    <row r="285" spans="1:15">
      <c r="A285" t="str">
        <f t="shared" si="35"/>
        <v xml:space="preserve">5206:  Volume Changes - Financial assets:  Insurance technical reserves [5216+5226] </v>
      </c>
      <c r="B285" s="39"/>
      <c r="C285" s="39"/>
      <c r="D285" s="3">
        <v>5214</v>
      </c>
      <c r="E285" s="37" t="s">
        <v>641</v>
      </c>
      <c r="H285" s="32"/>
      <c r="I285" s="32"/>
      <c r="L285" s="128" t="str">
        <f t="shared" si="32"/>
        <v>A5214</v>
      </c>
      <c r="M285" s="37" t="str">
        <f t="shared" si="36"/>
        <v xml:space="preserve">A5214:  Volume Changes - Financial assets:  Domestic - Loans </v>
      </c>
      <c r="N285" s="128" t="str">
        <f t="shared" si="33"/>
        <v>C5214</v>
      </c>
      <c r="O285" s="37" t="str">
        <f t="shared" si="34"/>
        <v xml:space="preserve">C5214:  Volume Changes - Financial assets:  Domestic - Loans </v>
      </c>
    </row>
    <row r="286" spans="1:15">
      <c r="A286" t="str">
        <f t="shared" si="35"/>
        <v xml:space="preserve">5207:  Volume Changes - Financial assets:  Financial derivatives [5217+5227] </v>
      </c>
      <c r="B286" s="39"/>
      <c r="C286" s="39"/>
      <c r="D286" s="3">
        <v>5215</v>
      </c>
      <c r="E286" s="37" t="s">
        <v>642</v>
      </c>
      <c r="H286" s="32"/>
      <c r="I286" s="32"/>
      <c r="L286" s="128" t="str">
        <f t="shared" si="32"/>
        <v>A5215</v>
      </c>
      <c r="M286" s="37" t="str">
        <f t="shared" si="36"/>
        <v xml:space="preserve">A5215:  Volume Changes - Financial assets:  Domestic - Shares and other equity </v>
      </c>
      <c r="N286" s="128" t="str">
        <f t="shared" si="33"/>
        <v>C5215</v>
      </c>
      <c r="O286" s="37" t="str">
        <f t="shared" si="34"/>
        <v xml:space="preserve">C5215:  Volume Changes - Financial assets:  Domestic - Shares and other equity </v>
      </c>
    </row>
    <row r="287" spans="1:15">
      <c r="A287" t="str">
        <f t="shared" si="35"/>
        <v xml:space="preserve">5208:  Volume Changes - Financial assets:  Other accounts receivable [5218+5228] </v>
      </c>
      <c r="B287" s="39"/>
      <c r="C287" s="39"/>
      <c r="D287" s="3">
        <v>5216</v>
      </c>
      <c r="E287" s="37" t="s">
        <v>643</v>
      </c>
      <c r="H287" s="32"/>
      <c r="I287" s="32"/>
      <c r="L287" s="128" t="str">
        <f t="shared" si="32"/>
        <v>A5216</v>
      </c>
      <c r="M287" s="37" t="str">
        <f t="shared" si="36"/>
        <v xml:space="preserve">A5216:  Volume Changes - Financial assets:  Domestic - Insurance technical reserves </v>
      </c>
      <c r="N287" s="128" t="str">
        <f t="shared" si="33"/>
        <v>C5216</v>
      </c>
      <c r="O287" s="37" t="str">
        <f t="shared" si="34"/>
        <v xml:space="preserve">C5216:  Volume Changes - Financial assets:  Domestic - Insurance technical reserves </v>
      </c>
    </row>
    <row r="288" spans="1:15" ht="15">
      <c r="A288" t="str">
        <f t="shared" si="35"/>
        <v>521:  Volume Changes - Financial assets:  Domestic  [5212 + 5213 + 5214 + 5215 + 5216+ 5217 + 5218]</v>
      </c>
      <c r="B288" s="83"/>
      <c r="C288" s="83"/>
      <c r="D288" s="3">
        <v>5217</v>
      </c>
      <c r="E288" s="37" t="s">
        <v>644</v>
      </c>
      <c r="H288" s="32"/>
      <c r="I288" s="32"/>
      <c r="L288" s="128" t="str">
        <f t="shared" si="32"/>
        <v>A5217</v>
      </c>
      <c r="M288" s="37" t="str">
        <f t="shared" si="36"/>
        <v xml:space="preserve">A5217:  Volume Changes - Financial assets:  Domestic - Financial derivatives </v>
      </c>
      <c r="N288" s="128" t="str">
        <f t="shared" si="33"/>
        <v>C5217</v>
      </c>
      <c r="O288" s="37" t="str">
        <f t="shared" si="34"/>
        <v xml:space="preserve">C5217:  Volume Changes - Financial assets:  Domestic - Financial derivatives </v>
      </c>
    </row>
    <row r="289" spans="1:15">
      <c r="A289" t="str">
        <f t="shared" si="35"/>
        <v xml:space="preserve">5212:  Volume Changes - Financial assets:  Domestic - Currency and deposits </v>
      </c>
      <c r="B289" s="39"/>
      <c r="C289" s="39"/>
      <c r="D289" s="3">
        <v>5218</v>
      </c>
      <c r="E289" s="37" t="s">
        <v>645</v>
      </c>
      <c r="H289" s="32"/>
      <c r="I289" s="32"/>
      <c r="L289" s="128" t="str">
        <f t="shared" si="32"/>
        <v>A5218</v>
      </c>
      <c r="M289" s="37" t="str">
        <f t="shared" si="36"/>
        <v xml:space="preserve">A5218:  Volume Changes - Financial assets:  Domestic - Other accounts receivable </v>
      </c>
      <c r="N289" s="128" t="str">
        <f t="shared" si="33"/>
        <v>C5218</v>
      </c>
      <c r="O289" s="37" t="str">
        <f t="shared" si="34"/>
        <v xml:space="preserve">C5218:  Volume Changes - Financial assets:  Domestic - Other accounts receivable </v>
      </c>
    </row>
    <row r="290" spans="1:15">
      <c r="A290" t="str">
        <f t="shared" si="35"/>
        <v xml:space="preserve">5213:  Volume Changes - Financial assets:  Domestic - Securities other than shares </v>
      </c>
      <c r="B290" s="39"/>
      <c r="C290" s="39"/>
      <c r="D290" s="2">
        <v>522</v>
      </c>
      <c r="E290" s="31" t="s">
        <v>646</v>
      </c>
      <c r="H290" s="32"/>
      <c r="I290" s="32"/>
      <c r="L290" s="127" t="str">
        <f t="shared" si="32"/>
        <v>A522</v>
      </c>
      <c r="M290" s="31" t="str">
        <f t="shared" si="36"/>
        <v>A522:  Volume Changes - Financial assets:  Foreign  [5222 + 5223 + 5224 + 5225 + 5226+ 5227 + 5228]</v>
      </c>
      <c r="N290" s="127" t="str">
        <f t="shared" si="33"/>
        <v>C522</v>
      </c>
      <c r="O290" s="31" t="str">
        <f t="shared" si="34"/>
        <v>C522:  Volume Changes - Financial assets:  Foreign  [5222 + 5223 + 5224 + 5225 + 5226+ 5227 + 5228]</v>
      </c>
    </row>
    <row r="291" spans="1:15">
      <c r="A291" t="str">
        <f t="shared" si="35"/>
        <v xml:space="preserve">5214:  Volume Changes - Financial assets:  Domestic - Loans </v>
      </c>
      <c r="B291" s="39"/>
      <c r="C291" s="39"/>
      <c r="D291" s="3">
        <v>5222</v>
      </c>
      <c r="E291" s="37" t="s">
        <v>647</v>
      </c>
      <c r="H291" s="32"/>
      <c r="I291" s="32"/>
      <c r="L291" s="128" t="str">
        <f t="shared" si="32"/>
        <v>A5222</v>
      </c>
      <c r="M291" s="37" t="str">
        <f t="shared" si="36"/>
        <v xml:space="preserve">A5222:  Volume Changes - Financial assets:  Foreign  - Currency and deposits </v>
      </c>
      <c r="N291" s="128" t="str">
        <f t="shared" si="33"/>
        <v>C5222</v>
      </c>
      <c r="O291" s="37" t="str">
        <f t="shared" si="34"/>
        <v xml:space="preserve">C5222:  Volume Changes - Financial assets:  Foreign  - Currency and deposits </v>
      </c>
    </row>
    <row r="292" spans="1:15">
      <c r="A292" t="str">
        <f t="shared" si="35"/>
        <v xml:space="preserve">5215:  Volume Changes - Financial assets:  Domestic - Shares and other equity </v>
      </c>
      <c r="B292" s="39"/>
      <c r="C292" s="39"/>
      <c r="D292" s="3">
        <v>5223</v>
      </c>
      <c r="E292" s="37" t="s">
        <v>648</v>
      </c>
      <c r="H292" s="32"/>
      <c r="I292" s="32"/>
      <c r="L292" s="128" t="str">
        <f t="shared" si="32"/>
        <v>A5223</v>
      </c>
      <c r="M292" s="37" t="str">
        <f t="shared" si="36"/>
        <v xml:space="preserve">A5223:  Volume Changes - Financial assets:  Foreign  - Securities other than shares </v>
      </c>
      <c r="N292" s="128" t="str">
        <f t="shared" si="33"/>
        <v>C5223</v>
      </c>
      <c r="O292" s="37" t="str">
        <f t="shared" si="34"/>
        <v xml:space="preserve">C5223:  Volume Changes - Financial assets:  Foreign  - Securities other than shares </v>
      </c>
    </row>
    <row r="293" spans="1:15">
      <c r="A293" t="str">
        <f t="shared" si="35"/>
        <v xml:space="preserve">5216:  Volume Changes - Financial assets:  Domestic - Insurance technical reserves </v>
      </c>
      <c r="B293" s="39"/>
      <c r="C293" s="39"/>
      <c r="D293" s="3">
        <v>5224</v>
      </c>
      <c r="E293" s="37" t="s">
        <v>649</v>
      </c>
      <c r="H293" s="32"/>
      <c r="I293" s="32"/>
      <c r="L293" s="128" t="str">
        <f t="shared" si="32"/>
        <v>A5224</v>
      </c>
      <c r="M293" s="37" t="str">
        <f t="shared" si="36"/>
        <v xml:space="preserve">A5224:  Volume Changes - Financial assets:  Foreign  - Loans </v>
      </c>
      <c r="N293" s="128" t="str">
        <f t="shared" si="33"/>
        <v>C5224</v>
      </c>
      <c r="O293" s="37" t="str">
        <f t="shared" si="34"/>
        <v xml:space="preserve">C5224:  Volume Changes - Financial assets:  Foreign  - Loans </v>
      </c>
    </row>
    <row r="294" spans="1:15">
      <c r="A294" t="str">
        <f t="shared" si="35"/>
        <v xml:space="preserve">5217:  Volume Changes - Financial assets:  Domestic - Financial derivatives </v>
      </c>
      <c r="B294" s="39"/>
      <c r="C294" s="39"/>
      <c r="D294" s="3">
        <v>5225</v>
      </c>
      <c r="E294" s="37" t="s">
        <v>650</v>
      </c>
      <c r="H294" s="32"/>
      <c r="I294" s="32"/>
      <c r="L294" s="128" t="str">
        <f t="shared" si="32"/>
        <v>A5225</v>
      </c>
      <c r="M294" s="37" t="str">
        <f t="shared" si="36"/>
        <v xml:space="preserve">A5225:  Volume Changes - Financial assets:  Foreign  - Shares and other equity </v>
      </c>
      <c r="N294" s="128" t="str">
        <f t="shared" si="33"/>
        <v>C5225</v>
      </c>
      <c r="O294" s="37" t="str">
        <f t="shared" ref="O294:O325" si="37">N294&amp;":  "&amp;E294</f>
        <v xml:space="preserve">C5225:  Volume Changes - Financial assets:  Foreign  - Shares and other equity </v>
      </c>
    </row>
    <row r="295" spans="1:15">
      <c r="A295" t="str">
        <f t="shared" si="35"/>
        <v xml:space="preserve">5218:  Volume Changes - Financial assets:  Domestic - Other accounts receivable </v>
      </c>
      <c r="B295" s="39"/>
      <c r="C295" s="39"/>
      <c r="D295" s="3">
        <v>5226</v>
      </c>
      <c r="E295" s="37" t="s">
        <v>651</v>
      </c>
      <c r="H295" s="32"/>
      <c r="I295" s="32"/>
      <c r="L295" s="128" t="str">
        <f t="shared" si="32"/>
        <v>A5226</v>
      </c>
      <c r="M295" s="37" t="str">
        <f t="shared" si="36"/>
        <v xml:space="preserve">A5226:  Volume Changes - Financial assets:  Foreign  - Insurance technical reserves </v>
      </c>
      <c r="N295" s="128" t="str">
        <f t="shared" si="33"/>
        <v>C5226</v>
      </c>
      <c r="O295" s="37" t="str">
        <f t="shared" si="37"/>
        <v xml:space="preserve">C5226:  Volume Changes - Financial assets:  Foreign  - Insurance technical reserves </v>
      </c>
    </row>
    <row r="296" spans="1:15" ht="15">
      <c r="A296" t="str">
        <f t="shared" si="35"/>
        <v>522:  Volume Changes - Financial assets:  Foreign  [5222 + 5223 + 5224 + 5225 + 5226+ 5227 + 5228]</v>
      </c>
      <c r="B296" s="83"/>
      <c r="C296" s="83"/>
      <c r="D296" s="3">
        <v>5227</v>
      </c>
      <c r="E296" s="37" t="s">
        <v>585</v>
      </c>
      <c r="H296" s="32"/>
      <c r="I296" s="32"/>
      <c r="L296" s="128" t="str">
        <f t="shared" si="32"/>
        <v>A5227</v>
      </c>
      <c r="M296" s="37" t="str">
        <f t="shared" si="36"/>
        <v xml:space="preserve">A5227:  Volume Changes - Financial assets:  Foreign  - Financial derivatives </v>
      </c>
      <c r="N296" s="128" t="str">
        <f t="shared" si="33"/>
        <v>C5227</v>
      </c>
      <c r="O296" s="37" t="str">
        <f t="shared" si="37"/>
        <v xml:space="preserve">C5227:  Volume Changes - Financial assets:  Foreign  - Financial derivatives </v>
      </c>
    </row>
    <row r="297" spans="1:15">
      <c r="A297" t="str">
        <f t="shared" si="35"/>
        <v xml:space="preserve">5222:  Volume Changes - Financial assets:  Foreign  - Currency and deposits </v>
      </c>
      <c r="B297" s="39"/>
      <c r="C297" s="39"/>
      <c r="D297" s="3">
        <v>5228</v>
      </c>
      <c r="E297" s="37" t="s">
        <v>586</v>
      </c>
      <c r="H297" s="32"/>
      <c r="I297" s="32"/>
      <c r="L297" s="128" t="str">
        <f t="shared" si="32"/>
        <v>A5228</v>
      </c>
      <c r="M297" s="37" t="str">
        <f t="shared" si="36"/>
        <v xml:space="preserve">A5228:  Volume Changes - Financial assets:  Foreign  - Other accounts receivable </v>
      </c>
      <c r="N297" s="128" t="str">
        <f t="shared" si="33"/>
        <v>C5228</v>
      </c>
      <c r="O297" s="37" t="str">
        <f t="shared" si="37"/>
        <v xml:space="preserve">C5228:  Volume Changes - Financial assets:  Foreign  - Other accounts receivable </v>
      </c>
    </row>
    <row r="298" spans="1:15">
      <c r="A298" t="str">
        <f t="shared" si="35"/>
        <v xml:space="preserve">5223:  Volume Changes - Financial assets:  Foreign  - Securities other than shares </v>
      </c>
      <c r="B298" s="39"/>
      <c r="C298" s="39"/>
      <c r="D298" s="6">
        <v>523</v>
      </c>
      <c r="E298" s="55" t="s">
        <v>587</v>
      </c>
      <c r="H298" s="32"/>
      <c r="I298" s="32"/>
      <c r="L298" s="169" t="str">
        <f t="shared" si="32"/>
        <v>A523</v>
      </c>
      <c r="M298" s="55" t="str">
        <f t="shared" si="36"/>
        <v xml:space="preserve">A523:  Volume Changes - Financial assets:  Monetary gold and SDRs </v>
      </c>
      <c r="N298" s="169" t="str">
        <f t="shared" si="33"/>
        <v>C523</v>
      </c>
      <c r="O298" s="55" t="str">
        <f t="shared" si="37"/>
        <v xml:space="preserve">C523:  Volume Changes - Financial assets:  Monetary gold and SDRs </v>
      </c>
    </row>
    <row r="299" spans="1:15">
      <c r="A299" t="str">
        <f t="shared" si="35"/>
        <v xml:space="preserve">5224:  Volume Changes - Financial assets:  Foreign  - Loans </v>
      </c>
      <c r="B299" s="39"/>
      <c r="C299" s="39"/>
      <c r="D299" s="4">
        <v>53</v>
      </c>
      <c r="E299" s="58" t="s">
        <v>588</v>
      </c>
      <c r="H299" s="32"/>
      <c r="I299" s="32"/>
      <c r="L299" s="129" t="str">
        <f t="shared" si="32"/>
        <v>A53</v>
      </c>
      <c r="M299" s="61" t="str">
        <f t="shared" si="36"/>
        <v xml:space="preserve">A53:  Volume Changes - Liabilities [531+532] </v>
      </c>
      <c r="N299" s="129" t="str">
        <f t="shared" si="33"/>
        <v>C53</v>
      </c>
      <c r="O299" s="61" t="str">
        <f t="shared" si="37"/>
        <v xml:space="preserve">C53:  Volume Changes - Liabilities [531+532] </v>
      </c>
    </row>
    <row r="300" spans="1:15">
      <c r="A300" t="str">
        <f t="shared" si="35"/>
        <v xml:space="preserve">5225:  Volume Changes - Financial assets:  Foreign  - Shares and other equity </v>
      </c>
      <c r="B300" s="39"/>
      <c r="C300" s="39"/>
      <c r="D300" s="7">
        <v>5302</v>
      </c>
      <c r="E300" s="88" t="s">
        <v>589</v>
      </c>
      <c r="H300" s="32"/>
      <c r="I300" s="32"/>
      <c r="L300" s="132" t="str">
        <f t="shared" si="32"/>
        <v>A5302</v>
      </c>
      <c r="M300" s="88" t="str">
        <f t="shared" si="36"/>
        <v xml:space="preserve">A5302:  Volume Changes - Liabilities:  Currency and deposits [5312+5322] </v>
      </c>
      <c r="N300" s="132" t="str">
        <f t="shared" si="33"/>
        <v>C5302</v>
      </c>
      <c r="O300" s="88" t="str">
        <f t="shared" si="37"/>
        <v xml:space="preserve">C5302:  Volume Changes - Liabilities:  Currency and deposits [5312+5322] </v>
      </c>
    </row>
    <row r="301" spans="1:15">
      <c r="A301" t="str">
        <f t="shared" si="35"/>
        <v xml:space="preserve">5226:  Volume Changes - Financial assets:  Foreign  - Insurance technical reserves </v>
      </c>
      <c r="B301" s="39"/>
      <c r="C301" s="39"/>
      <c r="D301" s="7">
        <v>5303</v>
      </c>
      <c r="E301" s="88" t="s">
        <v>590</v>
      </c>
      <c r="H301" s="32"/>
      <c r="I301" s="32"/>
      <c r="L301" s="132" t="str">
        <f t="shared" si="32"/>
        <v>A5303</v>
      </c>
      <c r="M301" s="88" t="str">
        <f t="shared" si="36"/>
        <v xml:space="preserve">A5303:  Volume Changes - Liabilities:  Securities other than shares [5313+5323] </v>
      </c>
      <c r="N301" s="132" t="str">
        <f t="shared" si="33"/>
        <v>C5303</v>
      </c>
      <c r="O301" s="88" t="str">
        <f t="shared" si="37"/>
        <v xml:space="preserve">C5303:  Volume Changes - Liabilities:  Securities other than shares [5313+5323] </v>
      </c>
    </row>
    <row r="302" spans="1:15">
      <c r="A302" t="str">
        <f t="shared" si="35"/>
        <v xml:space="preserve">5227:  Volume Changes - Financial assets:  Foreign  - Financial derivatives </v>
      </c>
      <c r="B302" s="39"/>
      <c r="C302" s="39"/>
      <c r="D302" s="7">
        <v>5304</v>
      </c>
      <c r="E302" s="88" t="s">
        <v>652</v>
      </c>
      <c r="H302" s="32"/>
      <c r="I302" s="32"/>
      <c r="L302" s="132" t="str">
        <f t="shared" si="32"/>
        <v>A5304</v>
      </c>
      <c r="M302" s="88" t="str">
        <f t="shared" si="36"/>
        <v xml:space="preserve">A5304:  Volume Changes - Liabilities:  Loans [5314+5324] </v>
      </c>
      <c r="N302" s="132" t="str">
        <f t="shared" si="33"/>
        <v>C5304</v>
      </c>
      <c r="O302" s="88" t="str">
        <f t="shared" si="37"/>
        <v xml:space="preserve">C5304:  Volume Changes - Liabilities:  Loans [5314+5324] </v>
      </c>
    </row>
    <row r="303" spans="1:15">
      <c r="A303" t="str">
        <f t="shared" si="35"/>
        <v xml:space="preserve">5228:  Volume Changes - Financial assets:  Foreign  - Other accounts receivable </v>
      </c>
      <c r="B303" s="39"/>
      <c r="C303" s="39"/>
      <c r="D303" s="7">
        <v>5305</v>
      </c>
      <c r="E303" s="88" t="s">
        <v>653</v>
      </c>
      <c r="H303" s="32"/>
      <c r="I303" s="32"/>
      <c r="L303" s="132" t="str">
        <f t="shared" si="32"/>
        <v>A5305</v>
      </c>
      <c r="M303" s="88" t="str">
        <f t="shared" si="36"/>
        <v xml:space="preserve">A5305:  Volume Changes - Liabilities:  Shares and other equity [5315+5325] </v>
      </c>
      <c r="N303" s="132" t="str">
        <f t="shared" si="33"/>
        <v>C5305</v>
      </c>
      <c r="O303" s="88" t="str">
        <f t="shared" si="37"/>
        <v xml:space="preserve">C5305:  Volume Changes - Liabilities:  Shares and other equity [5315+5325] </v>
      </c>
    </row>
    <row r="304" spans="1:15" ht="15">
      <c r="A304" t="str">
        <f t="shared" si="35"/>
        <v xml:space="preserve">523:  Volume Changes - Financial assets:  Monetary gold and SDRs </v>
      </c>
      <c r="B304" s="83"/>
      <c r="C304" s="83"/>
      <c r="D304" s="7">
        <v>5306</v>
      </c>
      <c r="E304" s="88" t="s">
        <v>654</v>
      </c>
      <c r="H304" s="32"/>
      <c r="I304" s="32"/>
      <c r="L304" s="132" t="str">
        <f t="shared" si="32"/>
        <v>A5306</v>
      </c>
      <c r="M304" s="88" t="str">
        <f t="shared" si="36"/>
        <v xml:space="preserve">A5306:  Volume Changes - Liabilities:  Insurance technical reserves [5316+5326] </v>
      </c>
      <c r="N304" s="132" t="str">
        <f t="shared" si="33"/>
        <v>C5306</v>
      </c>
      <c r="O304" s="88" t="str">
        <f t="shared" si="37"/>
        <v xml:space="preserve">C5306:  Volume Changes - Liabilities:  Insurance technical reserves [5316+5326] </v>
      </c>
    </row>
    <row r="305" spans="1:15" ht="15">
      <c r="A305" t="str">
        <f t="shared" si="35"/>
        <v xml:space="preserve">53:  Volume Changes - Liabilities [531+532] </v>
      </c>
      <c r="B305" s="65"/>
      <c r="C305" s="65"/>
      <c r="D305" s="7">
        <v>5307</v>
      </c>
      <c r="E305" s="88" t="s">
        <v>690</v>
      </c>
      <c r="H305" s="32"/>
      <c r="I305" s="32"/>
      <c r="L305" s="132" t="str">
        <f t="shared" si="32"/>
        <v>A5307</v>
      </c>
      <c r="M305" s="88" t="str">
        <f t="shared" si="36"/>
        <v xml:space="preserve">A5307:  Volume Changes - Liabilities:  Financial derivatives [5317+5327] </v>
      </c>
      <c r="N305" s="132" t="str">
        <f t="shared" si="33"/>
        <v>C5307</v>
      </c>
      <c r="O305" s="88" t="str">
        <f t="shared" si="37"/>
        <v xml:space="preserve">C5307:  Volume Changes - Liabilities:  Financial derivatives [5317+5327] </v>
      </c>
    </row>
    <row r="306" spans="1:15">
      <c r="A306" t="str">
        <f t="shared" si="35"/>
        <v xml:space="preserve">5302:  Volume Changes - Liabilities:  Currency and deposits [5312+5322] </v>
      </c>
      <c r="B306" s="39"/>
      <c r="C306" s="39"/>
      <c r="D306" s="7">
        <v>5308</v>
      </c>
      <c r="E306" s="88" t="s">
        <v>369</v>
      </c>
      <c r="H306" s="32"/>
      <c r="I306" s="32"/>
      <c r="L306" s="132" t="str">
        <f t="shared" si="32"/>
        <v>A5308</v>
      </c>
      <c r="M306" s="88" t="str">
        <f t="shared" si="36"/>
        <v xml:space="preserve">A5308:  Volume Changes - Liabilities:  Other accounts payable [5318+5328] </v>
      </c>
      <c r="N306" s="132" t="str">
        <f t="shared" si="33"/>
        <v>C5308</v>
      </c>
      <c r="O306" s="88" t="str">
        <f t="shared" si="37"/>
        <v xml:space="preserve">C5308:  Volume Changes - Liabilities:  Other accounts payable [5318+5328] </v>
      </c>
    </row>
    <row r="307" spans="1:15">
      <c r="A307" t="str">
        <f t="shared" si="35"/>
        <v xml:space="preserve">5303:  Volume Changes - Liabilities:  Securities other than shares [5313+5323] </v>
      </c>
      <c r="B307" s="39"/>
      <c r="C307" s="39"/>
      <c r="D307" s="2">
        <v>531</v>
      </c>
      <c r="E307" s="31" t="s">
        <v>691</v>
      </c>
      <c r="H307" s="32"/>
      <c r="I307" s="32"/>
      <c r="L307" s="127" t="str">
        <f t="shared" si="32"/>
        <v>A531</v>
      </c>
      <c r="M307" s="31" t="str">
        <f t="shared" si="36"/>
        <v>A531:  Volume Changes - Liabilities:  Domestic  [5312 + 5313 + 5314 + 5315 + 5316+ 5317 + 5318]</v>
      </c>
      <c r="N307" s="127" t="str">
        <f t="shared" si="33"/>
        <v>C531</v>
      </c>
      <c r="O307" s="31" t="str">
        <f t="shared" si="37"/>
        <v>C531:  Volume Changes - Liabilities:  Domestic  [5312 + 5313 + 5314 + 5315 + 5316+ 5317 + 5318]</v>
      </c>
    </row>
    <row r="308" spans="1:15">
      <c r="A308" t="str">
        <f t="shared" si="35"/>
        <v xml:space="preserve">5304:  Volume Changes - Liabilities:  Loans [5314+5324] </v>
      </c>
      <c r="B308" s="39"/>
      <c r="C308" s="39"/>
      <c r="D308" s="3">
        <v>5312</v>
      </c>
      <c r="E308" s="37" t="s">
        <v>692</v>
      </c>
      <c r="H308" s="32"/>
      <c r="I308" s="32"/>
      <c r="L308" s="128" t="str">
        <f t="shared" si="32"/>
        <v>A5312</v>
      </c>
      <c r="M308" s="37" t="str">
        <f t="shared" si="36"/>
        <v xml:space="preserve">A5312:  Volume Changes - Liabilities:  Domestic - Currency and deposits </v>
      </c>
      <c r="N308" s="128" t="str">
        <f t="shared" si="33"/>
        <v>C5312</v>
      </c>
      <c r="O308" s="37" t="str">
        <f t="shared" si="37"/>
        <v xml:space="preserve">C5312:  Volume Changes - Liabilities:  Domestic - Currency and deposits </v>
      </c>
    </row>
    <row r="309" spans="1:15">
      <c r="A309" t="str">
        <f t="shared" si="35"/>
        <v xml:space="preserve">5305:  Volume Changes - Liabilities:  Shares and other equity [5315+5325] </v>
      </c>
      <c r="B309" s="39"/>
      <c r="C309" s="39"/>
      <c r="D309" s="3">
        <v>5313</v>
      </c>
      <c r="E309" s="37" t="s">
        <v>693</v>
      </c>
      <c r="H309" s="32"/>
      <c r="I309" s="32"/>
      <c r="L309" s="128" t="str">
        <f t="shared" si="32"/>
        <v>A5313</v>
      </c>
      <c r="M309" s="37" t="str">
        <f t="shared" si="36"/>
        <v xml:space="preserve">A5313:  Volume Changes - Liabilities:  Domestic - Securities other than shares </v>
      </c>
      <c r="N309" s="128" t="str">
        <f t="shared" si="33"/>
        <v>C5313</v>
      </c>
      <c r="O309" s="37" t="str">
        <f t="shared" si="37"/>
        <v xml:space="preserve">C5313:  Volume Changes - Liabilities:  Domestic - Securities other than shares </v>
      </c>
    </row>
    <row r="310" spans="1:15">
      <c r="A310" t="str">
        <f t="shared" si="35"/>
        <v xml:space="preserve">5306:  Volume Changes - Liabilities:  Insurance technical reserves [5316+5326] </v>
      </c>
      <c r="B310" s="39"/>
      <c r="C310" s="39"/>
      <c r="D310" s="3">
        <v>5314</v>
      </c>
      <c r="E310" s="37" t="s">
        <v>80</v>
      </c>
      <c r="H310" s="32"/>
      <c r="I310" s="32"/>
      <c r="L310" s="128" t="str">
        <f t="shared" si="32"/>
        <v>A5314</v>
      </c>
      <c r="M310" s="37" t="str">
        <f t="shared" si="36"/>
        <v xml:space="preserve">A5314:  Volume Changes - Liabilities:  Domestic - Loans </v>
      </c>
      <c r="N310" s="128" t="str">
        <f t="shared" si="33"/>
        <v>C5314</v>
      </c>
      <c r="O310" s="37" t="str">
        <f t="shared" si="37"/>
        <v xml:space="preserve">C5314:  Volume Changes - Liabilities:  Domestic - Loans </v>
      </c>
    </row>
    <row r="311" spans="1:15">
      <c r="A311" t="str">
        <f t="shared" si="35"/>
        <v xml:space="preserve">5307:  Volume Changes - Liabilities:  Financial derivatives [5317+5327] </v>
      </c>
      <c r="B311" s="39"/>
      <c r="C311" s="39"/>
      <c r="D311" s="8">
        <v>5315</v>
      </c>
      <c r="E311" s="92" t="s">
        <v>81</v>
      </c>
      <c r="H311" s="32"/>
      <c r="I311" s="32"/>
      <c r="L311" s="133" t="str">
        <f t="shared" si="32"/>
        <v>A5315</v>
      </c>
      <c r="M311" s="92" t="str">
        <f t="shared" si="36"/>
        <v xml:space="preserve">A5315:  Volume Changes - Liabilities:  Domestic - Shares and other equity </v>
      </c>
      <c r="N311" s="133" t="str">
        <f t="shared" si="33"/>
        <v>C5315</v>
      </c>
      <c r="O311" s="92" t="str">
        <f t="shared" si="37"/>
        <v xml:space="preserve">C5315:  Volume Changes - Liabilities:  Domestic - Shares and other equity </v>
      </c>
    </row>
    <row r="312" spans="1:15">
      <c r="A312" t="str">
        <f t="shared" si="35"/>
        <v xml:space="preserve">5308:  Volume Changes - Liabilities:  Other accounts payable [5318+5328] </v>
      </c>
      <c r="B312" s="39"/>
      <c r="C312" s="39"/>
      <c r="D312" s="8">
        <v>5316</v>
      </c>
      <c r="E312" s="92" t="s">
        <v>82</v>
      </c>
      <c r="H312" s="32"/>
      <c r="I312" s="32"/>
      <c r="L312" s="133" t="str">
        <f t="shared" si="32"/>
        <v>A5316</v>
      </c>
      <c r="M312" s="92" t="str">
        <f t="shared" si="36"/>
        <v xml:space="preserve">A5316:  Volume Changes - Liabilities:  Domestic - Insurance technical reserves </v>
      </c>
      <c r="N312" s="133" t="str">
        <f t="shared" si="33"/>
        <v>C5316</v>
      </c>
      <c r="O312" s="92" t="str">
        <f t="shared" si="37"/>
        <v xml:space="preserve">C5316:  Volume Changes - Liabilities:  Domestic - Insurance technical reserves </v>
      </c>
    </row>
    <row r="313" spans="1:15" ht="15">
      <c r="A313" t="str">
        <f t="shared" si="35"/>
        <v>531:  Volume Changes - Liabilities:  Domestic  [5312 + 5313 + 5314 + 5315 + 5316+ 5317 + 5318]</v>
      </c>
      <c r="B313" s="83"/>
      <c r="C313" s="83"/>
      <c r="D313" s="8">
        <v>5317</v>
      </c>
      <c r="E313" s="92" t="s">
        <v>83</v>
      </c>
      <c r="H313" s="32"/>
      <c r="I313" s="32"/>
      <c r="L313" s="133" t="str">
        <f t="shared" si="32"/>
        <v>A5317</v>
      </c>
      <c r="M313" s="92" t="str">
        <f t="shared" si="36"/>
        <v xml:space="preserve">A5317:  Volume Changes - Liabilities:  Domestic - Financial derivatives </v>
      </c>
      <c r="N313" s="133" t="str">
        <f t="shared" si="33"/>
        <v>C5317</v>
      </c>
      <c r="O313" s="92" t="str">
        <f t="shared" si="37"/>
        <v xml:space="preserve">C5317:  Volume Changes - Liabilities:  Domestic - Financial derivatives </v>
      </c>
    </row>
    <row r="314" spans="1:15">
      <c r="A314" t="str">
        <f t="shared" si="35"/>
        <v xml:space="preserve">5312:  Volume Changes - Liabilities:  Domestic - Currency and deposits </v>
      </c>
      <c r="B314" s="39"/>
      <c r="C314" s="39"/>
      <c r="D314" s="8">
        <v>5318</v>
      </c>
      <c r="E314" s="92" t="s">
        <v>84</v>
      </c>
      <c r="H314" s="32"/>
      <c r="I314" s="32"/>
      <c r="L314" s="133" t="str">
        <f t="shared" si="32"/>
        <v>A5318</v>
      </c>
      <c r="M314" s="92" t="str">
        <f t="shared" si="36"/>
        <v xml:space="preserve">A5318:  Volume Changes - Liabilities:  Domestic - Other accounts payable </v>
      </c>
      <c r="N314" s="133" t="str">
        <f t="shared" si="33"/>
        <v>C5318</v>
      </c>
      <c r="O314" s="92" t="str">
        <f t="shared" si="37"/>
        <v xml:space="preserve">C5318:  Volume Changes - Liabilities:  Domestic - Other accounts payable </v>
      </c>
    </row>
    <row r="315" spans="1:15">
      <c r="A315" t="str">
        <f t="shared" si="35"/>
        <v xml:space="preserve">5313:  Volume Changes - Liabilities:  Domestic - Securities other than shares </v>
      </c>
      <c r="B315" s="39"/>
      <c r="C315" s="39"/>
      <c r="D315" s="9">
        <v>532</v>
      </c>
      <c r="E315" s="94" t="s">
        <v>85</v>
      </c>
      <c r="H315" s="32"/>
      <c r="I315" s="32"/>
      <c r="L315" s="134" t="str">
        <f t="shared" si="32"/>
        <v>A532</v>
      </c>
      <c r="M315" s="94" t="str">
        <f t="shared" si="36"/>
        <v>A532:  Volume Changes - Liabilities:  Foreign [5322 + 5323 + 5324 + 5325 + 5326+ 5327 + 5328]</v>
      </c>
      <c r="N315" s="134" t="str">
        <f t="shared" si="33"/>
        <v>C532</v>
      </c>
      <c r="O315" s="94" t="str">
        <f t="shared" si="37"/>
        <v>C532:  Volume Changes - Liabilities:  Foreign [5322 + 5323 + 5324 + 5325 + 5326+ 5327 + 5328]</v>
      </c>
    </row>
    <row r="316" spans="1:15">
      <c r="A316" t="str">
        <f t="shared" si="35"/>
        <v xml:space="preserve">5314:  Volume Changes - Liabilities:  Domestic - Loans </v>
      </c>
      <c r="B316" s="39"/>
      <c r="C316" s="39"/>
      <c r="D316" s="8">
        <v>5322</v>
      </c>
      <c r="E316" s="92" t="s">
        <v>86</v>
      </c>
      <c r="H316" s="32"/>
      <c r="I316" s="32"/>
      <c r="L316" s="133" t="str">
        <f t="shared" si="32"/>
        <v>A5322</v>
      </c>
      <c r="M316" s="92" t="str">
        <f t="shared" si="36"/>
        <v xml:space="preserve">A5322:  Volume Changes - Liabilities:  Foreign  - Currency and deposits </v>
      </c>
      <c r="N316" s="133" t="str">
        <f t="shared" si="33"/>
        <v>C5322</v>
      </c>
      <c r="O316" s="92" t="str">
        <f t="shared" si="37"/>
        <v xml:space="preserve">C5322:  Volume Changes - Liabilities:  Foreign  - Currency and deposits </v>
      </c>
    </row>
    <row r="317" spans="1:15">
      <c r="A317" t="str">
        <f t="shared" si="35"/>
        <v xml:space="preserve">5315:  Volume Changes - Liabilities:  Domestic - Shares and other equity </v>
      </c>
      <c r="B317" s="39"/>
      <c r="C317" s="39"/>
      <c r="D317" s="8">
        <v>5323</v>
      </c>
      <c r="E317" s="92" t="s">
        <v>87</v>
      </c>
      <c r="H317" s="32"/>
      <c r="I317" s="32"/>
      <c r="L317" s="133" t="str">
        <f t="shared" si="32"/>
        <v>A5323</v>
      </c>
      <c r="M317" s="92" t="str">
        <f t="shared" si="36"/>
        <v xml:space="preserve">A5323:  Volume Changes - Liabilities:  Foreign  - Securities other than shares </v>
      </c>
      <c r="N317" s="133" t="str">
        <f t="shared" si="33"/>
        <v>C5323</v>
      </c>
      <c r="O317" s="92" t="str">
        <f t="shared" si="37"/>
        <v xml:space="preserve">C5323:  Volume Changes - Liabilities:  Foreign  - Securities other than shares </v>
      </c>
    </row>
    <row r="318" spans="1:15">
      <c r="A318" t="str">
        <f t="shared" si="35"/>
        <v xml:space="preserve">5316:  Volume Changes - Liabilities:  Domestic - Insurance technical reserves </v>
      </c>
      <c r="B318" s="39"/>
      <c r="C318" s="39"/>
      <c r="D318" s="8">
        <v>5324</v>
      </c>
      <c r="E318" s="92" t="s">
        <v>88</v>
      </c>
      <c r="H318" s="32"/>
      <c r="I318" s="32"/>
      <c r="L318" s="133" t="str">
        <f t="shared" ref="L318:L381" si="38">"A"&amp;""&amp;D318</f>
        <v>A5324</v>
      </c>
      <c r="M318" s="92" t="str">
        <f t="shared" si="36"/>
        <v xml:space="preserve">A5324:  Volume Changes - Liabilities:  Foreign  - Loans </v>
      </c>
      <c r="N318" s="133" t="str">
        <f t="shared" ref="N318:N381" si="39">"C"&amp;""&amp;D318</f>
        <v>C5324</v>
      </c>
      <c r="O318" s="92" t="str">
        <f t="shared" si="37"/>
        <v xml:space="preserve">C5324:  Volume Changes - Liabilities:  Foreign  - Loans </v>
      </c>
    </row>
    <row r="319" spans="1:15">
      <c r="A319" t="str">
        <f t="shared" si="35"/>
        <v xml:space="preserve">5317:  Volume Changes - Liabilities:  Domestic - Financial derivatives </v>
      </c>
      <c r="B319" s="39"/>
      <c r="C319" s="39"/>
      <c r="D319" s="8">
        <v>5325</v>
      </c>
      <c r="E319" s="92" t="s">
        <v>89</v>
      </c>
      <c r="H319" s="32"/>
      <c r="I319" s="32"/>
      <c r="L319" s="133" t="str">
        <f t="shared" si="38"/>
        <v>A5325</v>
      </c>
      <c r="M319" s="92" t="str">
        <f t="shared" si="36"/>
        <v xml:space="preserve">A5325:  Volume Changes - Liabilities:  Foreign  - Shares and other equity </v>
      </c>
      <c r="N319" s="133" t="str">
        <f t="shared" si="39"/>
        <v>C5325</v>
      </c>
      <c r="O319" s="92" t="str">
        <f t="shared" si="37"/>
        <v xml:space="preserve">C5325:  Volume Changes - Liabilities:  Foreign  - Shares and other equity </v>
      </c>
    </row>
    <row r="320" spans="1:15">
      <c r="A320" t="str">
        <f t="shared" si="35"/>
        <v xml:space="preserve">5318:  Volume Changes - Liabilities:  Domestic - Other accounts payable </v>
      </c>
      <c r="B320" s="39"/>
      <c r="C320" s="39"/>
      <c r="D320" s="8">
        <v>5326</v>
      </c>
      <c r="E320" s="92" t="s">
        <v>90</v>
      </c>
      <c r="H320" s="32"/>
      <c r="I320" s="32"/>
      <c r="L320" s="133" t="str">
        <f t="shared" si="38"/>
        <v>A5326</v>
      </c>
      <c r="M320" s="92" t="str">
        <f t="shared" si="36"/>
        <v xml:space="preserve">A5326:  Volume Changes - Liabilities:  Foreign  - Insurance technical reserves </v>
      </c>
      <c r="N320" s="133" t="str">
        <f t="shared" si="39"/>
        <v>C5326</v>
      </c>
      <c r="O320" s="92" t="str">
        <f t="shared" si="37"/>
        <v xml:space="preserve">C5326:  Volume Changes - Liabilities:  Foreign  - Insurance technical reserves </v>
      </c>
    </row>
    <row r="321" spans="1:15" ht="15">
      <c r="A321" t="str">
        <f t="shared" si="35"/>
        <v>532:  Volume Changes - Liabilities:  Foreign [5322 + 5323 + 5324 + 5325 + 5326+ 5327 + 5328]</v>
      </c>
      <c r="B321" s="83"/>
      <c r="C321" s="83"/>
      <c r="D321" s="3">
        <v>5327</v>
      </c>
      <c r="E321" s="37" t="s">
        <v>91</v>
      </c>
      <c r="H321" s="32"/>
      <c r="I321" s="32"/>
      <c r="L321" s="128" t="str">
        <f t="shared" si="38"/>
        <v>A5327</v>
      </c>
      <c r="M321" s="37" t="str">
        <f t="shared" si="36"/>
        <v xml:space="preserve">A5327:  Volume Changes - Liabilities:  Foreign  - Financial derivatives </v>
      </c>
      <c r="N321" s="128" t="str">
        <f t="shared" si="39"/>
        <v>C5327</v>
      </c>
      <c r="O321" s="37" t="str">
        <f t="shared" si="37"/>
        <v xml:space="preserve">C5327:  Volume Changes - Liabilities:  Foreign  - Financial derivatives </v>
      </c>
    </row>
    <row r="322" spans="1:15" ht="15" thickBot="1">
      <c r="A322" t="str">
        <f t="shared" si="35"/>
        <v xml:space="preserve">5322:  Volume Changes - Liabilities:  Foreign  - Currency and deposits </v>
      </c>
      <c r="B322" s="39"/>
      <c r="C322" s="39"/>
      <c r="D322" s="1">
        <v>5328</v>
      </c>
      <c r="E322" s="68" t="s">
        <v>92</v>
      </c>
      <c r="H322" s="32"/>
      <c r="I322" s="32"/>
      <c r="L322" s="152" t="str">
        <f t="shared" si="38"/>
        <v>A5328</v>
      </c>
      <c r="M322" s="153" t="str">
        <f t="shared" si="36"/>
        <v xml:space="preserve">A5328:  Volume Changes - Liabilities:  Foreign  - Other accounts payable </v>
      </c>
      <c r="N322" s="152" t="str">
        <f t="shared" si="39"/>
        <v>C5328</v>
      </c>
      <c r="O322" s="153" t="str">
        <f t="shared" si="37"/>
        <v xml:space="preserve">C5328:  Volume Changes - Liabilities:  Foreign  - Other accounts payable </v>
      </c>
    </row>
    <row r="323" spans="1:15">
      <c r="A323" t="str">
        <f t="shared" si="35"/>
        <v xml:space="preserve">5323:  Volume Changes - Liabilities:  Foreign  - Securities other than shares </v>
      </c>
      <c r="B323" s="39"/>
      <c r="C323" s="39"/>
      <c r="D323" s="4">
        <v>6</v>
      </c>
      <c r="E323" s="58" t="s">
        <v>604</v>
      </c>
      <c r="H323" s="32"/>
      <c r="I323" s="32"/>
      <c r="L323" s="129" t="str">
        <f t="shared" si="38"/>
        <v>A6</v>
      </c>
      <c r="M323" s="61" t="str">
        <f t="shared" si="36"/>
        <v>A6:  NET WORTH  [Stocks = 61 + 62 - 63]</v>
      </c>
      <c r="N323" s="129" t="str">
        <f t="shared" si="39"/>
        <v>C6</v>
      </c>
      <c r="O323" s="61" t="str">
        <f t="shared" si="37"/>
        <v>C6:  NET WORTH  [Stocks = 61 + 62 - 63]</v>
      </c>
    </row>
    <row r="324" spans="1:15">
      <c r="A324" t="str">
        <f t="shared" si="35"/>
        <v xml:space="preserve">5324:  Volume Changes - Liabilities:  Foreign  - Loans </v>
      </c>
      <c r="B324" s="39"/>
      <c r="C324" s="39"/>
      <c r="D324" s="5">
        <v>61</v>
      </c>
      <c r="E324" s="73" t="s">
        <v>477</v>
      </c>
      <c r="H324" s="32"/>
      <c r="I324" s="32"/>
      <c r="L324" s="129" t="str">
        <f t="shared" si="38"/>
        <v>A61</v>
      </c>
      <c r="M324" s="61" t="str">
        <f t="shared" si="36"/>
        <v>A61:  Stocks -Nonfinancial assets [611 + 612 + 613 +614]</v>
      </c>
      <c r="N324" s="129" t="str">
        <f t="shared" si="39"/>
        <v>C61</v>
      </c>
      <c r="O324" s="61" t="str">
        <f t="shared" si="37"/>
        <v>C61:  Stocks -Nonfinancial assets [611 + 612 + 613 +614]</v>
      </c>
    </row>
    <row r="325" spans="1:15">
      <c r="A325" t="str">
        <f t="shared" si="35"/>
        <v xml:space="preserve">5325:  Volume Changes - Liabilities:  Foreign  - Shares and other equity </v>
      </c>
      <c r="B325" s="39"/>
      <c r="C325" s="39"/>
      <c r="D325" s="2">
        <v>611</v>
      </c>
      <c r="E325" s="31" t="s">
        <v>478</v>
      </c>
      <c r="H325" s="32"/>
      <c r="I325" s="32"/>
      <c r="L325" s="127" t="str">
        <f t="shared" si="38"/>
        <v>A611</v>
      </c>
      <c r="M325" s="31" t="str">
        <f t="shared" si="36"/>
        <v>A611:  Stocks -Nonfinancial assets:  Fixed assets [6111 + 6112 + 6113]</v>
      </c>
      <c r="N325" s="127" t="str">
        <f t="shared" si="39"/>
        <v>C611</v>
      </c>
      <c r="O325" s="31" t="str">
        <f t="shared" si="37"/>
        <v>C611:  Stocks -Nonfinancial assets:  Fixed assets [6111 + 6112 + 6113]</v>
      </c>
    </row>
    <row r="326" spans="1:15">
      <c r="A326" t="str">
        <f t="shared" si="35"/>
        <v xml:space="preserve">5326:  Volume Changes - Liabilities:  Foreign  - Insurance technical reserves </v>
      </c>
      <c r="B326" s="39"/>
      <c r="C326" s="39"/>
      <c r="D326" s="3">
        <v>6111</v>
      </c>
      <c r="E326" s="37" t="s">
        <v>479</v>
      </c>
      <c r="H326" s="32"/>
      <c r="I326" s="32"/>
      <c r="L326" s="128" t="str">
        <f t="shared" si="38"/>
        <v>A6111</v>
      </c>
      <c r="M326" s="37" t="str">
        <f t="shared" si="36"/>
        <v xml:space="preserve">A6111:  Stocks -Nonfinancial assets:  Fixed assets : Buildings and structures </v>
      </c>
      <c r="N326" s="128" t="str">
        <f t="shared" si="39"/>
        <v>C6111</v>
      </c>
      <c r="O326" s="37" t="str">
        <f t="shared" ref="O326:O357" si="40">N326&amp;":  "&amp;E326</f>
        <v xml:space="preserve">C6111:  Stocks -Nonfinancial assets:  Fixed assets : Buildings and structures </v>
      </c>
    </row>
    <row r="327" spans="1:15">
      <c r="A327" t="str">
        <f t="shared" si="35"/>
        <v xml:space="preserve">5327:  Volume Changes - Liabilities:  Foreign  - Financial derivatives </v>
      </c>
      <c r="B327" s="39"/>
      <c r="C327" s="39"/>
      <c r="D327" s="3">
        <v>6112</v>
      </c>
      <c r="E327" s="37" t="s">
        <v>480</v>
      </c>
      <c r="H327" s="32"/>
      <c r="I327" s="32"/>
      <c r="L327" s="128" t="str">
        <f t="shared" si="38"/>
        <v>A6112</v>
      </c>
      <c r="M327" s="37" t="str">
        <f t="shared" si="36"/>
        <v xml:space="preserve">A6112:  Stocks -Nonfinancial assets:  Fixed assets : Machinery and equipment </v>
      </c>
      <c r="N327" s="128" t="str">
        <f t="shared" si="39"/>
        <v>C6112</v>
      </c>
      <c r="O327" s="37" t="str">
        <f t="shared" si="40"/>
        <v xml:space="preserve">C6112:  Stocks -Nonfinancial assets:  Fixed assets : Machinery and equipment </v>
      </c>
    </row>
    <row r="328" spans="1:15">
      <c r="A328" t="str">
        <f t="shared" si="35"/>
        <v xml:space="preserve">5328:  Volume Changes - Liabilities:  Foreign  - Other accounts payable </v>
      </c>
      <c r="B328" s="39"/>
      <c r="C328" s="39"/>
      <c r="D328" s="3">
        <v>6113</v>
      </c>
      <c r="E328" s="37" t="s">
        <v>190</v>
      </c>
      <c r="H328" s="32"/>
      <c r="I328" s="32"/>
      <c r="L328" s="128" t="str">
        <f t="shared" si="38"/>
        <v>A6113</v>
      </c>
      <c r="M328" s="37" t="str">
        <f t="shared" si="36"/>
        <v xml:space="preserve">A6113:  Stocks -Nonfinancial assets:  Fixed assets : Other fixed assets </v>
      </c>
      <c r="N328" s="128" t="str">
        <f t="shared" si="39"/>
        <v>C6113</v>
      </c>
      <c r="O328" s="37" t="str">
        <f t="shared" si="40"/>
        <v xml:space="preserve">C6113:  Stocks -Nonfinancial assets:  Fixed assets : Other fixed assets </v>
      </c>
    </row>
    <row r="329" spans="1:15" ht="15">
      <c r="A329" t="str">
        <f t="shared" si="35"/>
        <v>6:  NET WORTH  [Stocks = 61 + 62 - 63]</v>
      </c>
      <c r="B329" s="65"/>
      <c r="C329" s="65"/>
      <c r="D329" s="2">
        <v>612</v>
      </c>
      <c r="E329" s="31" t="s">
        <v>191</v>
      </c>
      <c r="H329" s="32"/>
      <c r="I329" s="32"/>
      <c r="L329" s="127" t="str">
        <f t="shared" si="38"/>
        <v>A612</v>
      </c>
      <c r="M329" s="31" t="str">
        <f t="shared" si="36"/>
        <v xml:space="preserve">A612:  Stocks -Inventories </v>
      </c>
      <c r="N329" s="127" t="str">
        <f t="shared" si="39"/>
        <v>C612</v>
      </c>
      <c r="O329" s="31" t="str">
        <f t="shared" si="40"/>
        <v xml:space="preserve">C612:  Stocks -Inventories </v>
      </c>
    </row>
    <row r="330" spans="1:15" ht="15">
      <c r="A330" t="str">
        <f t="shared" si="35"/>
        <v>61:  Stocks -Nonfinancial assets [611 + 612 + 613 +614]</v>
      </c>
      <c r="B330" s="65"/>
      <c r="C330" s="65"/>
      <c r="D330" s="2">
        <v>613</v>
      </c>
      <c r="E330" s="31" t="s">
        <v>192</v>
      </c>
      <c r="H330" s="32"/>
      <c r="I330" s="32"/>
      <c r="L330" s="127" t="str">
        <f t="shared" si="38"/>
        <v>A613</v>
      </c>
      <c r="M330" s="31" t="str">
        <f t="shared" si="36"/>
        <v xml:space="preserve">A613:  Stocks -Valuables </v>
      </c>
      <c r="N330" s="127" t="str">
        <f t="shared" si="39"/>
        <v>C613</v>
      </c>
      <c r="O330" s="31" t="str">
        <f t="shared" si="40"/>
        <v xml:space="preserve">C613:  Stocks -Valuables </v>
      </c>
    </row>
    <row r="331" spans="1:15" ht="15">
      <c r="A331" t="str">
        <f t="shared" ref="A331:A394" si="41">D325&amp;":  "&amp;E325</f>
        <v>611:  Stocks -Nonfinancial assets:  Fixed assets [6111 + 6112 + 6113]</v>
      </c>
      <c r="B331" s="83"/>
      <c r="C331" s="83"/>
      <c r="D331" s="2">
        <v>614</v>
      </c>
      <c r="E331" s="31" t="s">
        <v>481</v>
      </c>
      <c r="H331" s="32"/>
      <c r="I331" s="32"/>
      <c r="L331" s="127" t="str">
        <f t="shared" si="38"/>
        <v>A614</v>
      </c>
      <c r="M331" s="31" t="str">
        <f t="shared" si="36"/>
        <v>A614:  Stocks -Nonfinancial assets:  Nonproduced assets [6141 + 6142 + 6143 + 6144]</v>
      </c>
      <c r="N331" s="127" t="str">
        <f t="shared" si="39"/>
        <v>C614</v>
      </c>
      <c r="O331" s="31" t="str">
        <f t="shared" si="40"/>
        <v>C614:  Stocks -Nonfinancial assets:  Nonproduced assets [6141 + 6142 + 6143 + 6144]</v>
      </c>
    </row>
    <row r="332" spans="1:15">
      <c r="A332" t="str">
        <f t="shared" si="41"/>
        <v xml:space="preserve">6111:  Stocks -Nonfinancial assets:  Fixed assets : Buildings and structures </v>
      </c>
      <c r="B332" s="39"/>
      <c r="C332" s="39"/>
      <c r="D332" s="3">
        <v>6141</v>
      </c>
      <c r="E332" s="37" t="s">
        <v>482</v>
      </c>
      <c r="H332" s="32"/>
      <c r="I332" s="32"/>
      <c r="L332" s="128" t="str">
        <f t="shared" si="38"/>
        <v>A6141</v>
      </c>
      <c r="M332" s="37" t="str">
        <f t="shared" si="36"/>
        <v xml:space="preserve">A6141:  Stocks -Nonfinancial assets:  Nonproduced assets:  Land </v>
      </c>
      <c r="N332" s="128" t="str">
        <f t="shared" si="39"/>
        <v>C6141</v>
      </c>
      <c r="O332" s="37" t="str">
        <f t="shared" si="40"/>
        <v xml:space="preserve">C6141:  Stocks -Nonfinancial assets:  Nonproduced assets:  Land </v>
      </c>
    </row>
    <row r="333" spans="1:15">
      <c r="A333" t="str">
        <f t="shared" si="41"/>
        <v xml:space="preserve">6112:  Stocks -Nonfinancial assets:  Fixed assets : Machinery and equipment </v>
      </c>
      <c r="B333" s="39"/>
      <c r="C333" s="39"/>
      <c r="D333" s="3">
        <v>6142</v>
      </c>
      <c r="E333" s="37" t="s">
        <v>483</v>
      </c>
      <c r="H333" s="32"/>
      <c r="I333" s="32"/>
      <c r="L333" s="128" t="str">
        <f t="shared" si="38"/>
        <v>A6142</v>
      </c>
      <c r="M333" s="37" t="str">
        <f t="shared" si="36"/>
        <v xml:space="preserve">A6142:  Stocks -Nonfinancial assets:  Nonproduced assets: Subsoil assets </v>
      </c>
      <c r="N333" s="128" t="str">
        <f t="shared" si="39"/>
        <v>C6142</v>
      </c>
      <c r="O333" s="37" t="str">
        <f t="shared" si="40"/>
        <v xml:space="preserve">C6142:  Stocks -Nonfinancial assets:  Nonproduced assets: Subsoil assets </v>
      </c>
    </row>
    <row r="334" spans="1:15">
      <c r="A334" t="str">
        <f t="shared" si="41"/>
        <v xml:space="preserve">6113:  Stocks -Nonfinancial assets:  Fixed assets : Other fixed assets </v>
      </c>
      <c r="B334" s="39"/>
      <c r="C334" s="39"/>
      <c r="D334" s="3">
        <v>6143</v>
      </c>
      <c r="E334" s="37" t="s">
        <v>484</v>
      </c>
      <c r="H334" s="32"/>
      <c r="I334" s="32"/>
      <c r="L334" s="128" t="str">
        <f t="shared" si="38"/>
        <v>A6143</v>
      </c>
      <c r="M334" s="37" t="str">
        <f t="shared" si="36"/>
        <v xml:space="preserve">A6143:  Stocks -Nonfinancial assets:  Nonproduced assets: Other naturally occurring assets </v>
      </c>
      <c r="N334" s="128" t="str">
        <f t="shared" si="39"/>
        <v>C6143</v>
      </c>
      <c r="O334" s="37" t="str">
        <f t="shared" si="40"/>
        <v xml:space="preserve">C6143:  Stocks -Nonfinancial assets:  Nonproduced assets: Other naturally occurring assets </v>
      </c>
    </row>
    <row r="335" spans="1:15" ht="15">
      <c r="A335" t="str">
        <f t="shared" si="41"/>
        <v xml:space="preserve">612:  Stocks -Inventories </v>
      </c>
      <c r="B335" s="83"/>
      <c r="C335" s="83"/>
      <c r="D335" s="3">
        <v>6144</v>
      </c>
      <c r="E335" s="37" t="s">
        <v>485</v>
      </c>
      <c r="H335" s="32"/>
      <c r="I335" s="32"/>
      <c r="L335" s="171" t="str">
        <f t="shared" si="38"/>
        <v>A6144</v>
      </c>
      <c r="M335" s="68" t="str">
        <f t="shared" si="36"/>
        <v xml:space="preserve">A6144:  Stocks -Nonfinancial assets:  Nonproduced assets: Intangible nonproduced assets </v>
      </c>
      <c r="N335" s="171" t="str">
        <f t="shared" si="39"/>
        <v>C6144</v>
      </c>
      <c r="O335" s="68" t="str">
        <f t="shared" si="40"/>
        <v xml:space="preserve">C6144:  Stocks -Nonfinancial assets:  Nonproduced assets: Intangible nonproduced assets </v>
      </c>
    </row>
    <row r="336" spans="1:15" ht="15">
      <c r="A336" t="str">
        <f t="shared" si="41"/>
        <v xml:space="preserve">613:  Stocks -Valuables </v>
      </c>
      <c r="B336" s="83"/>
      <c r="C336" s="83"/>
      <c r="D336" s="4">
        <v>62</v>
      </c>
      <c r="E336" s="58" t="s">
        <v>486</v>
      </c>
      <c r="H336" s="32"/>
      <c r="I336" s="32"/>
      <c r="L336" s="129" t="str">
        <f t="shared" si="38"/>
        <v>A62</v>
      </c>
      <c r="M336" s="61" t="str">
        <f t="shared" si="36"/>
        <v xml:space="preserve">A62:  Stocks -Financial assets [621+622+623] </v>
      </c>
      <c r="N336" s="129" t="str">
        <f t="shared" si="39"/>
        <v>C62</v>
      </c>
      <c r="O336" s="61" t="str">
        <f t="shared" si="40"/>
        <v xml:space="preserve">C62:  Stocks -Financial assets [621+622+623] </v>
      </c>
    </row>
    <row r="337" spans="1:15" ht="15">
      <c r="A337" t="str">
        <f t="shared" si="41"/>
        <v>614:  Stocks -Nonfinancial assets:  Nonproduced assets [6141 + 6142 + 6143 + 6144]</v>
      </c>
      <c r="B337" s="83"/>
      <c r="C337" s="83"/>
      <c r="D337" s="7">
        <v>6202</v>
      </c>
      <c r="E337" s="88" t="s">
        <v>487</v>
      </c>
      <c r="H337" s="32"/>
      <c r="I337" s="32"/>
      <c r="L337" s="132" t="str">
        <f t="shared" si="38"/>
        <v>A6202</v>
      </c>
      <c r="M337" s="88" t="str">
        <f t="shared" si="36"/>
        <v xml:space="preserve">A6202:  Stocks -Financial assets : Currency and deposits [6212+6222] </v>
      </c>
      <c r="N337" s="132" t="str">
        <f t="shared" si="39"/>
        <v>C6202</v>
      </c>
      <c r="O337" s="88" t="str">
        <f t="shared" si="40"/>
        <v xml:space="preserve">C6202:  Stocks -Financial assets : Currency and deposits [6212+6222] </v>
      </c>
    </row>
    <row r="338" spans="1:15">
      <c r="A338" t="str">
        <f t="shared" si="41"/>
        <v xml:space="preserve">6141:  Stocks -Nonfinancial assets:  Nonproduced assets:  Land </v>
      </c>
      <c r="B338" s="39"/>
      <c r="C338" s="39"/>
      <c r="D338" s="7">
        <v>6203</v>
      </c>
      <c r="E338" s="88" t="s">
        <v>488</v>
      </c>
      <c r="H338" s="32"/>
      <c r="I338" s="32"/>
      <c r="L338" s="132" t="str">
        <f t="shared" si="38"/>
        <v>A6203</v>
      </c>
      <c r="M338" s="88" t="str">
        <f t="shared" si="36"/>
        <v xml:space="preserve">A6203:  Stocks -Financial assets : Securities other than shares [6213+6223] </v>
      </c>
      <c r="N338" s="132" t="str">
        <f t="shared" si="39"/>
        <v>C6203</v>
      </c>
      <c r="O338" s="88" t="str">
        <f t="shared" si="40"/>
        <v xml:space="preserve">C6203:  Stocks -Financial assets : Securities other than shares [6213+6223] </v>
      </c>
    </row>
    <row r="339" spans="1:15">
      <c r="A339" t="str">
        <f t="shared" si="41"/>
        <v xml:space="preserve">6142:  Stocks -Nonfinancial assets:  Nonproduced assets: Subsoil assets </v>
      </c>
      <c r="B339" s="39"/>
      <c r="C339" s="39"/>
      <c r="D339" s="7">
        <v>6204</v>
      </c>
      <c r="E339" s="88" t="s">
        <v>489</v>
      </c>
      <c r="H339" s="32"/>
      <c r="I339" s="32"/>
      <c r="L339" s="132" t="str">
        <f t="shared" si="38"/>
        <v>A6204</v>
      </c>
      <c r="M339" s="88" t="str">
        <f t="shared" si="36"/>
        <v xml:space="preserve">A6204:  Stocks -Financial assets : Loans [6214+6224] </v>
      </c>
      <c r="N339" s="132" t="str">
        <f t="shared" si="39"/>
        <v>C6204</v>
      </c>
      <c r="O339" s="88" t="str">
        <f t="shared" si="40"/>
        <v xml:space="preserve">C6204:  Stocks -Financial assets : Loans [6214+6224] </v>
      </c>
    </row>
    <row r="340" spans="1:15">
      <c r="A340" t="str">
        <f t="shared" si="41"/>
        <v xml:space="preserve">6143:  Stocks -Nonfinancial assets:  Nonproduced assets: Other naturally occurring assets </v>
      </c>
      <c r="B340" s="39"/>
      <c r="C340" s="39"/>
      <c r="D340" s="7">
        <v>6205</v>
      </c>
      <c r="E340" s="88" t="s">
        <v>490</v>
      </c>
      <c r="H340" s="32"/>
      <c r="I340" s="32"/>
      <c r="L340" s="132" t="str">
        <f t="shared" si="38"/>
        <v>A6205</v>
      </c>
      <c r="M340" s="88" t="str">
        <f t="shared" si="36"/>
        <v xml:space="preserve">A6205:  Stocks -Financial assets : Shares and other equity [6215+6225] </v>
      </c>
      <c r="N340" s="132" t="str">
        <f t="shared" si="39"/>
        <v>C6205</v>
      </c>
      <c r="O340" s="88" t="str">
        <f t="shared" si="40"/>
        <v xml:space="preserve">C6205:  Stocks -Financial assets : Shares and other equity [6215+6225] </v>
      </c>
    </row>
    <row r="341" spans="1:15">
      <c r="A341" t="str">
        <f t="shared" si="41"/>
        <v xml:space="preserve">6144:  Stocks -Nonfinancial assets:  Nonproduced assets: Intangible nonproduced assets </v>
      </c>
      <c r="B341" s="39"/>
      <c r="C341" s="39"/>
      <c r="D341" s="7">
        <v>6206</v>
      </c>
      <c r="E341" s="88" t="s">
        <v>491</v>
      </c>
      <c r="H341" s="32"/>
      <c r="I341" s="32"/>
      <c r="L341" s="132" t="str">
        <f t="shared" si="38"/>
        <v>A6206</v>
      </c>
      <c r="M341" s="88" t="str">
        <f t="shared" si="36"/>
        <v xml:space="preserve">A6206:  Stocks -Financial assets : Insurance technical reserves [6216+6226] </v>
      </c>
      <c r="N341" s="132" t="str">
        <f t="shared" si="39"/>
        <v>C6206</v>
      </c>
      <c r="O341" s="88" t="str">
        <f t="shared" si="40"/>
        <v xml:space="preserve">C6206:  Stocks -Financial assets : Insurance technical reserves [6216+6226] </v>
      </c>
    </row>
    <row r="342" spans="1:15" ht="15">
      <c r="A342" t="str">
        <f t="shared" si="41"/>
        <v xml:space="preserve">62:  Stocks -Financial assets [621+622+623] </v>
      </c>
      <c r="B342" s="65"/>
      <c r="C342" s="65"/>
      <c r="D342" s="7">
        <v>6207</v>
      </c>
      <c r="E342" s="88" t="s">
        <v>492</v>
      </c>
      <c r="H342" s="32"/>
      <c r="I342" s="32"/>
      <c r="L342" s="132" t="str">
        <f t="shared" si="38"/>
        <v>A6207</v>
      </c>
      <c r="M342" s="88" t="str">
        <f t="shared" si="36"/>
        <v xml:space="preserve">A6207:  Stocks -Financial assets : Financial derivatives [6217+6227] </v>
      </c>
      <c r="N342" s="132" t="str">
        <f t="shared" si="39"/>
        <v>C6207</v>
      </c>
      <c r="O342" s="88" t="str">
        <f t="shared" si="40"/>
        <v xml:space="preserve">C6207:  Stocks -Financial assets : Financial derivatives [6217+6227] </v>
      </c>
    </row>
    <row r="343" spans="1:15">
      <c r="A343" t="str">
        <f t="shared" si="41"/>
        <v xml:space="preserve">6202:  Stocks -Financial assets : Currency and deposits [6212+6222] </v>
      </c>
      <c r="B343" s="39"/>
      <c r="C343" s="39"/>
      <c r="D343" s="7">
        <v>6208</v>
      </c>
      <c r="E343" s="88" t="s">
        <v>493</v>
      </c>
      <c r="H343" s="32"/>
      <c r="I343" s="32"/>
      <c r="L343" s="132" t="str">
        <f t="shared" si="38"/>
        <v>A6208</v>
      </c>
      <c r="M343" s="88" t="str">
        <f t="shared" si="36"/>
        <v xml:space="preserve">A6208:  Stocks -Financial assets : Other accounts receivable [6218+6228] </v>
      </c>
      <c r="N343" s="132" t="str">
        <f t="shared" si="39"/>
        <v>C6208</v>
      </c>
      <c r="O343" s="88" t="str">
        <f t="shared" si="40"/>
        <v xml:space="preserve">C6208:  Stocks -Financial assets : Other accounts receivable [6218+6228] </v>
      </c>
    </row>
    <row r="344" spans="1:15">
      <c r="A344" t="str">
        <f t="shared" si="41"/>
        <v xml:space="preserve">6203:  Stocks -Financial assets : Securities other than shares [6213+6223] </v>
      </c>
      <c r="B344" s="39"/>
      <c r="C344" s="39"/>
      <c r="D344" s="2">
        <v>621</v>
      </c>
      <c r="E344" s="31" t="s">
        <v>494</v>
      </c>
      <c r="H344" s="32"/>
      <c r="I344" s="32"/>
      <c r="L344" s="127" t="str">
        <f t="shared" si="38"/>
        <v>A621</v>
      </c>
      <c r="M344" s="31" t="str">
        <f t="shared" si="36"/>
        <v>A621:  Stocks -Financial assets : Domestic [6212 + 6213 + 6214 + 6215 + 6216 + 6217 + 6218]</v>
      </c>
      <c r="N344" s="127" t="str">
        <f t="shared" si="39"/>
        <v>C621</v>
      </c>
      <c r="O344" s="31" t="str">
        <f t="shared" si="40"/>
        <v>C621:  Stocks -Financial assets : Domestic [6212 + 6213 + 6214 + 6215 + 6216 + 6217 + 6218]</v>
      </c>
    </row>
    <row r="345" spans="1:15">
      <c r="A345" t="str">
        <f t="shared" si="41"/>
        <v xml:space="preserve">6204:  Stocks -Financial assets : Loans [6214+6224] </v>
      </c>
      <c r="B345" s="39"/>
      <c r="C345" s="39"/>
      <c r="D345" s="3">
        <v>6212</v>
      </c>
      <c r="E345" s="37" t="s">
        <v>495</v>
      </c>
      <c r="H345" s="32"/>
      <c r="I345" s="32"/>
      <c r="L345" s="128" t="str">
        <f t="shared" si="38"/>
        <v>A6212</v>
      </c>
      <c r="M345" s="37" t="str">
        <f t="shared" si="36"/>
        <v xml:space="preserve">A6212:  Stocks -Financial assets : Domestic - Currency and deposits </v>
      </c>
      <c r="N345" s="128" t="str">
        <f t="shared" si="39"/>
        <v>C6212</v>
      </c>
      <c r="O345" s="37" t="str">
        <f t="shared" si="40"/>
        <v xml:space="preserve">C6212:  Stocks -Financial assets : Domestic - Currency and deposits </v>
      </c>
    </row>
    <row r="346" spans="1:15">
      <c r="A346" t="str">
        <f t="shared" si="41"/>
        <v xml:space="preserve">6205:  Stocks -Financial assets : Shares and other equity [6215+6225] </v>
      </c>
      <c r="B346" s="39"/>
      <c r="C346" s="39"/>
      <c r="D346" s="3">
        <v>6213</v>
      </c>
      <c r="E346" s="37" t="s">
        <v>496</v>
      </c>
      <c r="H346" s="32"/>
      <c r="I346" s="32"/>
      <c r="L346" s="128" t="str">
        <f t="shared" si="38"/>
        <v>A6213</v>
      </c>
      <c r="M346" s="37" t="str">
        <f t="shared" si="36"/>
        <v xml:space="preserve">A6213:  Stocks -Financial assets : Domestic - Securities other than shares </v>
      </c>
      <c r="N346" s="128" t="str">
        <f t="shared" si="39"/>
        <v>C6213</v>
      </c>
      <c r="O346" s="37" t="str">
        <f t="shared" si="40"/>
        <v xml:space="preserve">C6213:  Stocks -Financial assets : Domestic - Securities other than shares </v>
      </c>
    </row>
    <row r="347" spans="1:15">
      <c r="A347" t="str">
        <f t="shared" si="41"/>
        <v xml:space="preserve">6206:  Stocks -Financial assets : Insurance technical reserves [6216+6226] </v>
      </c>
      <c r="B347" s="39"/>
      <c r="C347" s="39"/>
      <c r="D347" s="3">
        <v>6214</v>
      </c>
      <c r="E347" s="37" t="s">
        <v>497</v>
      </c>
      <c r="H347" s="32"/>
      <c r="I347" s="32"/>
      <c r="L347" s="128" t="str">
        <f t="shared" si="38"/>
        <v>A6214</v>
      </c>
      <c r="M347" s="37" t="str">
        <f t="shared" ref="M347:M410" si="42">L347&amp;":  "&amp;E347</f>
        <v xml:space="preserve">A6214:  Stocks -Financial assets : Domestic - Loans </v>
      </c>
      <c r="N347" s="128" t="str">
        <f t="shared" si="39"/>
        <v>C6214</v>
      </c>
      <c r="O347" s="37" t="str">
        <f t="shared" si="40"/>
        <v xml:space="preserve">C6214:  Stocks -Financial assets : Domestic - Loans </v>
      </c>
    </row>
    <row r="348" spans="1:15">
      <c r="A348" t="str">
        <f t="shared" si="41"/>
        <v xml:space="preserve">6207:  Stocks -Financial assets : Financial derivatives [6217+6227] </v>
      </c>
      <c r="B348" s="39"/>
      <c r="C348" s="39"/>
      <c r="D348" s="3">
        <v>6215</v>
      </c>
      <c r="E348" s="37" t="s">
        <v>498</v>
      </c>
      <c r="H348" s="32"/>
      <c r="I348" s="32"/>
      <c r="L348" s="128" t="str">
        <f t="shared" si="38"/>
        <v>A6215</v>
      </c>
      <c r="M348" s="37" t="str">
        <f t="shared" si="42"/>
        <v xml:space="preserve">A6215:  Stocks -Financial assets : Domestic - Shares and other equity </v>
      </c>
      <c r="N348" s="128" t="str">
        <f t="shared" si="39"/>
        <v>C6215</v>
      </c>
      <c r="O348" s="37" t="str">
        <f t="shared" si="40"/>
        <v xml:space="preserve">C6215:  Stocks -Financial assets : Domestic - Shares and other equity </v>
      </c>
    </row>
    <row r="349" spans="1:15">
      <c r="A349" t="str">
        <f t="shared" si="41"/>
        <v xml:space="preserve">6208:  Stocks -Financial assets : Other accounts receivable [6218+6228] </v>
      </c>
      <c r="B349" s="39"/>
      <c r="C349" s="39"/>
      <c r="D349" s="3">
        <v>6216</v>
      </c>
      <c r="E349" s="37" t="s">
        <v>499</v>
      </c>
      <c r="H349" s="32"/>
      <c r="I349" s="32"/>
      <c r="L349" s="128" t="str">
        <f t="shared" si="38"/>
        <v>A6216</v>
      </c>
      <c r="M349" s="37" t="str">
        <f t="shared" si="42"/>
        <v xml:space="preserve">A6216:  Stocks -Financial assets : Domestic - Insurance technical reserves </v>
      </c>
      <c r="N349" s="128" t="str">
        <f t="shared" si="39"/>
        <v>C6216</v>
      </c>
      <c r="O349" s="37" t="str">
        <f t="shared" si="40"/>
        <v xml:space="preserve">C6216:  Stocks -Financial assets : Domestic - Insurance technical reserves </v>
      </c>
    </row>
    <row r="350" spans="1:15" ht="15">
      <c r="A350" t="str">
        <f t="shared" si="41"/>
        <v>621:  Stocks -Financial assets : Domestic [6212 + 6213 + 6214 + 6215 + 6216 + 6217 + 6218]</v>
      </c>
      <c r="B350" s="83"/>
      <c r="C350" s="83"/>
      <c r="D350" s="3">
        <v>6217</v>
      </c>
      <c r="E350" s="37" t="s">
        <v>500</v>
      </c>
      <c r="H350" s="32"/>
      <c r="I350" s="32"/>
      <c r="L350" s="128" t="str">
        <f t="shared" si="38"/>
        <v>A6217</v>
      </c>
      <c r="M350" s="37" t="str">
        <f t="shared" si="42"/>
        <v xml:space="preserve">A6217:  Stocks -Financial assets : Domestic - Financial derivatives </v>
      </c>
      <c r="N350" s="128" t="str">
        <f t="shared" si="39"/>
        <v>C6217</v>
      </c>
      <c r="O350" s="37" t="str">
        <f t="shared" si="40"/>
        <v xml:space="preserve">C6217:  Stocks -Financial assets : Domestic - Financial derivatives </v>
      </c>
    </row>
    <row r="351" spans="1:15">
      <c r="A351" t="str">
        <f t="shared" si="41"/>
        <v xml:space="preserve">6212:  Stocks -Financial assets : Domestic - Currency and deposits </v>
      </c>
      <c r="B351" s="39"/>
      <c r="C351" s="39"/>
      <c r="D351" s="3">
        <v>6218</v>
      </c>
      <c r="E351" s="37" t="s">
        <v>501</v>
      </c>
      <c r="H351" s="32"/>
      <c r="I351" s="32"/>
      <c r="L351" s="128" t="str">
        <f t="shared" si="38"/>
        <v>A6218</v>
      </c>
      <c r="M351" s="37" t="str">
        <f t="shared" si="42"/>
        <v xml:space="preserve">A6218:  Stocks -Financial assets : Domestic - Other accounts receivable </v>
      </c>
      <c r="N351" s="128" t="str">
        <f t="shared" si="39"/>
        <v>C6218</v>
      </c>
      <c r="O351" s="37" t="str">
        <f t="shared" si="40"/>
        <v xml:space="preserve">C6218:  Stocks -Financial assets : Domestic - Other accounts receivable </v>
      </c>
    </row>
    <row r="352" spans="1:15">
      <c r="A352" t="str">
        <f t="shared" si="41"/>
        <v xml:space="preserve">6213:  Stocks -Financial assets : Domestic - Securities other than shares </v>
      </c>
      <c r="B352" s="39"/>
      <c r="C352" s="39"/>
      <c r="D352" s="2">
        <v>622</v>
      </c>
      <c r="E352" s="31" t="s">
        <v>502</v>
      </c>
      <c r="H352" s="32"/>
      <c r="I352" s="32"/>
      <c r="L352" s="127" t="str">
        <f t="shared" si="38"/>
        <v>A622</v>
      </c>
      <c r="M352" s="31" t="str">
        <f t="shared" si="42"/>
        <v>A622:  Stocks -Financial assets : Foreign  [6222 + 6223 + 6224 + 6225 + 6226 + 6227 + 6228]</v>
      </c>
      <c r="N352" s="127" t="str">
        <f t="shared" si="39"/>
        <v>C622</v>
      </c>
      <c r="O352" s="31" t="str">
        <f t="shared" si="40"/>
        <v>C622:  Stocks -Financial assets : Foreign  [6222 + 6223 + 6224 + 6225 + 6226 + 6227 + 6228]</v>
      </c>
    </row>
    <row r="353" spans="1:15">
      <c r="A353" t="str">
        <f t="shared" si="41"/>
        <v xml:space="preserve">6214:  Stocks -Financial assets : Domestic - Loans </v>
      </c>
      <c r="B353" s="39"/>
      <c r="C353" s="39"/>
      <c r="D353" s="3">
        <v>6222</v>
      </c>
      <c r="E353" s="37" t="s">
        <v>503</v>
      </c>
      <c r="H353" s="32"/>
      <c r="I353" s="32"/>
      <c r="L353" s="128" t="str">
        <f t="shared" si="38"/>
        <v>A6222</v>
      </c>
      <c r="M353" s="37" t="str">
        <f t="shared" si="42"/>
        <v xml:space="preserve">A6222:  Stocks -Financial assets : Foreign  - Currency and deposits </v>
      </c>
      <c r="N353" s="128" t="str">
        <f t="shared" si="39"/>
        <v>C6222</v>
      </c>
      <c r="O353" s="37" t="str">
        <f t="shared" si="40"/>
        <v xml:space="preserve">C6222:  Stocks -Financial assets : Foreign  - Currency and deposits </v>
      </c>
    </row>
    <row r="354" spans="1:15">
      <c r="A354" t="str">
        <f t="shared" si="41"/>
        <v xml:space="preserve">6215:  Stocks -Financial assets : Domestic - Shares and other equity </v>
      </c>
      <c r="B354" s="39"/>
      <c r="C354" s="39"/>
      <c r="D354" s="3">
        <v>6223</v>
      </c>
      <c r="E354" s="37" t="s">
        <v>504</v>
      </c>
      <c r="H354" s="32"/>
      <c r="I354" s="32"/>
      <c r="L354" s="128" t="str">
        <f t="shared" si="38"/>
        <v>A6223</v>
      </c>
      <c r="M354" s="37" t="str">
        <f t="shared" si="42"/>
        <v xml:space="preserve">A6223:  Stocks -Financial assets : Foreign  - Securities other than shares </v>
      </c>
      <c r="N354" s="128" t="str">
        <f t="shared" si="39"/>
        <v>C6223</v>
      </c>
      <c r="O354" s="37" t="str">
        <f t="shared" si="40"/>
        <v xml:space="preserve">C6223:  Stocks -Financial assets : Foreign  - Securities other than shares </v>
      </c>
    </row>
    <row r="355" spans="1:15">
      <c r="A355" t="str">
        <f t="shared" si="41"/>
        <v xml:space="preserve">6216:  Stocks -Financial assets : Domestic - Insurance technical reserves </v>
      </c>
      <c r="B355" s="39"/>
      <c r="C355" s="39"/>
      <c r="D355" s="3">
        <v>6224</v>
      </c>
      <c r="E355" s="37" t="s">
        <v>505</v>
      </c>
      <c r="H355" s="32"/>
      <c r="I355" s="32"/>
      <c r="L355" s="128" t="str">
        <f t="shared" si="38"/>
        <v>A6224</v>
      </c>
      <c r="M355" s="37" t="str">
        <f t="shared" si="42"/>
        <v xml:space="preserve">A6224:  Stocks -Financial assets : Foreign  - Loans </v>
      </c>
      <c r="N355" s="128" t="str">
        <f t="shared" si="39"/>
        <v>C6224</v>
      </c>
      <c r="O355" s="37" t="str">
        <f t="shared" si="40"/>
        <v xml:space="preserve">C6224:  Stocks -Financial assets : Foreign  - Loans </v>
      </c>
    </row>
    <row r="356" spans="1:15">
      <c r="A356" t="str">
        <f t="shared" si="41"/>
        <v xml:space="preserve">6217:  Stocks -Financial assets : Domestic - Financial derivatives </v>
      </c>
      <c r="B356" s="39"/>
      <c r="C356" s="39"/>
      <c r="D356" s="3">
        <v>6225</v>
      </c>
      <c r="E356" s="37" t="s">
        <v>506</v>
      </c>
      <c r="H356" s="32"/>
      <c r="I356" s="32"/>
      <c r="L356" s="128" t="str">
        <f t="shared" si="38"/>
        <v>A6225</v>
      </c>
      <c r="M356" s="37" t="str">
        <f t="shared" si="42"/>
        <v xml:space="preserve">A6225:  Stocks -Financial assets : Foreign  - Shares and other equity </v>
      </c>
      <c r="N356" s="128" t="str">
        <f t="shared" si="39"/>
        <v>C6225</v>
      </c>
      <c r="O356" s="37" t="str">
        <f t="shared" si="40"/>
        <v xml:space="preserve">C6225:  Stocks -Financial assets : Foreign  - Shares and other equity </v>
      </c>
    </row>
    <row r="357" spans="1:15">
      <c r="A357" t="str">
        <f t="shared" si="41"/>
        <v xml:space="preserve">6218:  Stocks -Financial assets : Domestic - Other accounts receivable </v>
      </c>
      <c r="B357" s="39"/>
      <c r="C357" s="39"/>
      <c r="D357" s="3">
        <v>6226</v>
      </c>
      <c r="E357" s="37" t="s">
        <v>507</v>
      </c>
      <c r="H357" s="32"/>
      <c r="I357" s="32"/>
      <c r="L357" s="128" t="str">
        <f t="shared" si="38"/>
        <v>A6226</v>
      </c>
      <c r="M357" s="37" t="str">
        <f t="shared" si="42"/>
        <v xml:space="preserve">A6226:  Stocks -Financial assets : Foreign  - Insurance technical reserves </v>
      </c>
      <c r="N357" s="128" t="str">
        <f t="shared" si="39"/>
        <v>C6226</v>
      </c>
      <c r="O357" s="37" t="str">
        <f t="shared" si="40"/>
        <v xml:space="preserve">C6226:  Stocks -Financial assets : Foreign  - Insurance technical reserves </v>
      </c>
    </row>
    <row r="358" spans="1:15" ht="15">
      <c r="A358" t="str">
        <f t="shared" si="41"/>
        <v>622:  Stocks -Financial assets : Foreign  [6222 + 6223 + 6224 + 6225 + 6226 + 6227 + 6228]</v>
      </c>
      <c r="B358" s="83"/>
      <c r="C358" s="83"/>
      <c r="D358" s="3">
        <v>6227</v>
      </c>
      <c r="E358" s="37" t="s">
        <v>508</v>
      </c>
      <c r="H358" s="32"/>
      <c r="I358" s="32"/>
      <c r="L358" s="128" t="str">
        <f t="shared" si="38"/>
        <v>A6227</v>
      </c>
      <c r="M358" s="37" t="str">
        <f t="shared" si="42"/>
        <v xml:space="preserve">A6227:  Stocks -Financial assets : Foreign  - Financial derivatives </v>
      </c>
      <c r="N358" s="128" t="str">
        <f t="shared" si="39"/>
        <v>C6227</v>
      </c>
      <c r="O358" s="37" t="str">
        <f t="shared" ref="O358:O389" si="43">N358&amp;":  "&amp;E358</f>
        <v xml:space="preserve">C6227:  Stocks -Financial assets : Foreign  - Financial derivatives </v>
      </c>
    </row>
    <row r="359" spans="1:15">
      <c r="A359" t="str">
        <f t="shared" si="41"/>
        <v xml:space="preserve">6222:  Stocks -Financial assets : Foreign  - Currency and deposits </v>
      </c>
      <c r="B359" s="39"/>
      <c r="C359" s="39"/>
      <c r="D359" s="3">
        <v>6228</v>
      </c>
      <c r="E359" s="37" t="s">
        <v>509</v>
      </c>
      <c r="H359" s="32"/>
      <c r="I359" s="32"/>
      <c r="L359" s="128" t="str">
        <f t="shared" si="38"/>
        <v>A6228</v>
      </c>
      <c r="M359" s="37" t="str">
        <f t="shared" si="42"/>
        <v xml:space="preserve">A6228:  Stocks -Financial assets : Foreign  - Other accounts receivable </v>
      </c>
      <c r="N359" s="128" t="str">
        <f t="shared" si="39"/>
        <v>C6228</v>
      </c>
      <c r="O359" s="37" t="str">
        <f t="shared" si="43"/>
        <v xml:space="preserve">C6228:  Stocks -Financial assets : Foreign  - Other accounts receivable </v>
      </c>
    </row>
    <row r="360" spans="1:15">
      <c r="A360" t="str">
        <f t="shared" si="41"/>
        <v xml:space="preserve">6223:  Stocks -Financial assets : Foreign  - Securities other than shares </v>
      </c>
      <c r="B360" s="39"/>
      <c r="C360" s="39"/>
      <c r="D360" s="6">
        <v>623</v>
      </c>
      <c r="E360" s="55" t="s">
        <v>510</v>
      </c>
      <c r="H360" s="32"/>
      <c r="I360" s="32"/>
      <c r="L360" s="169" t="str">
        <f t="shared" si="38"/>
        <v>A623</v>
      </c>
      <c r="M360" s="55" t="str">
        <f t="shared" si="42"/>
        <v xml:space="preserve">A623:  Stocks -Financial assets : Monetary gold and SDRs </v>
      </c>
      <c r="N360" s="169" t="str">
        <f t="shared" si="39"/>
        <v>C623</v>
      </c>
      <c r="O360" s="55" t="str">
        <f t="shared" si="43"/>
        <v xml:space="preserve">C623:  Stocks -Financial assets : Monetary gold and SDRs </v>
      </c>
    </row>
    <row r="361" spans="1:15">
      <c r="A361" t="str">
        <f t="shared" si="41"/>
        <v xml:space="preserve">6224:  Stocks -Financial assets : Foreign  - Loans </v>
      </c>
      <c r="B361" s="39"/>
      <c r="C361" s="39"/>
      <c r="D361" s="12">
        <v>63</v>
      </c>
      <c r="E361" s="58" t="s">
        <v>511</v>
      </c>
      <c r="H361" s="32"/>
      <c r="I361" s="32"/>
      <c r="L361" s="129" t="str">
        <f t="shared" si="38"/>
        <v>A63</v>
      </c>
      <c r="M361" s="61" t="str">
        <f t="shared" si="42"/>
        <v xml:space="preserve">A63:  Stocks -Liabilities [631+632] </v>
      </c>
      <c r="N361" s="129" t="str">
        <f t="shared" si="39"/>
        <v>C63</v>
      </c>
      <c r="O361" s="61" t="str">
        <f t="shared" si="43"/>
        <v xml:space="preserve">C63:  Stocks -Liabilities [631+632] </v>
      </c>
    </row>
    <row r="362" spans="1:15">
      <c r="A362" t="str">
        <f t="shared" si="41"/>
        <v xml:space="preserve">6225:  Stocks -Financial assets : Foreign  - Shares and other equity </v>
      </c>
      <c r="B362" s="39"/>
      <c r="C362" s="39"/>
      <c r="D362" s="15">
        <v>6302</v>
      </c>
      <c r="E362" s="88" t="s">
        <v>512</v>
      </c>
      <c r="H362" s="32"/>
      <c r="I362" s="32"/>
      <c r="L362" s="132" t="str">
        <f t="shared" si="38"/>
        <v>A6302</v>
      </c>
      <c r="M362" s="88" t="str">
        <f t="shared" si="42"/>
        <v xml:space="preserve">A6302:  Stocks -Liabilities : Currency and deposits [6312+6322] </v>
      </c>
      <c r="N362" s="132" t="str">
        <f t="shared" si="39"/>
        <v>C6302</v>
      </c>
      <c r="O362" s="88" t="str">
        <f t="shared" si="43"/>
        <v xml:space="preserve">C6302:  Stocks -Liabilities : Currency and deposits [6312+6322] </v>
      </c>
    </row>
    <row r="363" spans="1:15">
      <c r="A363" t="str">
        <f t="shared" si="41"/>
        <v xml:space="preserve">6226:  Stocks -Financial assets : Foreign  - Insurance technical reserves </v>
      </c>
      <c r="B363" s="39"/>
      <c r="C363" s="39"/>
      <c r="D363" s="15">
        <v>6303</v>
      </c>
      <c r="E363" s="88" t="s">
        <v>513</v>
      </c>
      <c r="H363" s="32"/>
      <c r="I363" s="32"/>
      <c r="L363" s="132" t="str">
        <f t="shared" si="38"/>
        <v>A6303</v>
      </c>
      <c r="M363" s="88" t="str">
        <f t="shared" si="42"/>
        <v xml:space="preserve">A6303:  Stocks -Liabilities : Securities other than shares [6313+6323] </v>
      </c>
      <c r="N363" s="132" t="str">
        <f t="shared" si="39"/>
        <v>C6303</v>
      </c>
      <c r="O363" s="88" t="str">
        <f t="shared" si="43"/>
        <v xml:space="preserve">C6303:  Stocks -Liabilities : Securities other than shares [6313+6323] </v>
      </c>
    </row>
    <row r="364" spans="1:15">
      <c r="A364" t="str">
        <f t="shared" si="41"/>
        <v xml:space="preserve">6227:  Stocks -Financial assets : Foreign  - Financial derivatives </v>
      </c>
      <c r="B364" s="39"/>
      <c r="C364" s="39"/>
      <c r="D364" s="15">
        <v>6304</v>
      </c>
      <c r="E364" s="88" t="s">
        <v>514</v>
      </c>
      <c r="H364" s="32"/>
      <c r="I364" s="32"/>
      <c r="L364" s="132" t="str">
        <f t="shared" si="38"/>
        <v>A6304</v>
      </c>
      <c r="M364" s="88" t="str">
        <f t="shared" si="42"/>
        <v xml:space="preserve">A6304:  Stocks -Liabilities : Loans [6314+6324] </v>
      </c>
      <c r="N364" s="132" t="str">
        <f t="shared" si="39"/>
        <v>C6304</v>
      </c>
      <c r="O364" s="88" t="str">
        <f t="shared" si="43"/>
        <v xml:space="preserve">C6304:  Stocks -Liabilities : Loans [6314+6324] </v>
      </c>
    </row>
    <row r="365" spans="1:15">
      <c r="A365" t="str">
        <f t="shared" si="41"/>
        <v xml:space="preserve">6228:  Stocks -Financial assets : Foreign  - Other accounts receivable </v>
      </c>
      <c r="B365" s="39"/>
      <c r="C365" s="39"/>
      <c r="D365" s="15">
        <v>6305</v>
      </c>
      <c r="E365" s="88" t="s">
        <v>515</v>
      </c>
      <c r="H365" s="32"/>
      <c r="I365" s="32"/>
      <c r="L365" s="132" t="str">
        <f t="shared" si="38"/>
        <v>A6305</v>
      </c>
      <c r="M365" s="88" t="str">
        <f t="shared" si="42"/>
        <v xml:space="preserve">A6305:  Stocks -Liabilities : Shares and other equity [6315+6325] </v>
      </c>
      <c r="N365" s="132" t="str">
        <f t="shared" si="39"/>
        <v>C6305</v>
      </c>
      <c r="O365" s="88" t="str">
        <f t="shared" si="43"/>
        <v xml:space="preserve">C6305:  Stocks -Liabilities : Shares and other equity [6315+6325] </v>
      </c>
    </row>
    <row r="366" spans="1:15" ht="15">
      <c r="A366" t="str">
        <f t="shared" si="41"/>
        <v xml:space="preserve">623:  Stocks -Financial assets : Monetary gold and SDRs </v>
      </c>
      <c r="B366" s="83"/>
      <c r="C366" s="83"/>
      <c r="D366" s="15">
        <v>6306</v>
      </c>
      <c r="E366" s="88" t="s">
        <v>758</v>
      </c>
      <c r="H366" s="32"/>
      <c r="I366" s="32"/>
      <c r="L366" s="132" t="str">
        <f t="shared" si="38"/>
        <v>A6306</v>
      </c>
      <c r="M366" s="88" t="str">
        <f t="shared" si="42"/>
        <v xml:space="preserve">A6306:  Stocks -Liabilities : Insurance technical reserves [6316+6326] </v>
      </c>
      <c r="N366" s="132" t="str">
        <f t="shared" si="39"/>
        <v>C6306</v>
      </c>
      <c r="O366" s="88" t="str">
        <f t="shared" si="43"/>
        <v xml:space="preserve">C6306:  Stocks -Liabilities : Insurance technical reserves [6316+6326] </v>
      </c>
    </row>
    <row r="367" spans="1:15" ht="15">
      <c r="A367" t="str">
        <f t="shared" si="41"/>
        <v xml:space="preserve">63:  Stocks -Liabilities [631+632] </v>
      </c>
      <c r="B367" s="97" t="s">
        <v>159</v>
      </c>
      <c r="C367" s="98"/>
      <c r="D367" s="15">
        <v>6307</v>
      </c>
      <c r="E367" s="88" t="s">
        <v>759</v>
      </c>
      <c r="H367" s="32" t="s">
        <v>160</v>
      </c>
      <c r="I367" s="32" t="s">
        <v>161</v>
      </c>
      <c r="L367" s="132" t="str">
        <f t="shared" si="38"/>
        <v>A6307</v>
      </c>
      <c r="M367" s="88" t="str">
        <f t="shared" si="42"/>
        <v xml:space="preserve">A6307:  Stocks -Liabilities : Financial derivatives [6317+6327] </v>
      </c>
      <c r="N367" s="132" t="str">
        <f t="shared" si="39"/>
        <v>C6307</v>
      </c>
      <c r="O367" s="88" t="str">
        <f t="shared" si="43"/>
        <v xml:space="preserve">C6307:  Stocks -Liabilities : Financial derivatives [6317+6327] </v>
      </c>
    </row>
    <row r="368" spans="1:15">
      <c r="A368" t="str">
        <f t="shared" si="41"/>
        <v xml:space="preserve">6302:  Stocks -Liabilities : Currency and deposits [6312+6322] </v>
      </c>
      <c r="B368" s="38"/>
      <c r="C368" s="39"/>
      <c r="D368" s="15">
        <v>6308</v>
      </c>
      <c r="E368" s="88" t="s">
        <v>67</v>
      </c>
      <c r="H368" s="32"/>
      <c r="I368" s="32"/>
      <c r="L368" s="132" t="str">
        <f t="shared" si="38"/>
        <v>A6308</v>
      </c>
      <c r="M368" s="88" t="str">
        <f t="shared" si="42"/>
        <v xml:space="preserve">A6308:  Stocks -Liabilities : Other accounts payable [6318+6328] </v>
      </c>
      <c r="N368" s="132" t="str">
        <f t="shared" si="39"/>
        <v>C6308</v>
      </c>
      <c r="O368" s="88" t="str">
        <f t="shared" si="43"/>
        <v xml:space="preserve">C6308:  Stocks -Liabilities : Other accounts payable [6318+6328] </v>
      </c>
    </row>
    <row r="369" spans="1:15">
      <c r="A369" t="str">
        <f t="shared" si="41"/>
        <v xml:space="preserve">6303:  Stocks -Liabilities : Securities other than shares [6313+6323] </v>
      </c>
      <c r="B369" s="38"/>
      <c r="C369" s="39"/>
      <c r="D369" s="13">
        <v>631</v>
      </c>
      <c r="E369" s="31" t="s">
        <v>760</v>
      </c>
      <c r="H369" s="32"/>
      <c r="I369" s="32"/>
      <c r="L369" s="127" t="str">
        <f t="shared" si="38"/>
        <v>A631</v>
      </c>
      <c r="M369" s="31" t="str">
        <f t="shared" si="42"/>
        <v>A631:  Stocks -Liabilities : Domestic [6312 + 6313 + 6314 + 6315 + 6316 + 6317 + 6318]</v>
      </c>
      <c r="N369" s="127" t="str">
        <f t="shared" si="39"/>
        <v>C631</v>
      </c>
      <c r="O369" s="31" t="str">
        <f t="shared" si="43"/>
        <v>C631:  Stocks -Liabilities : Domestic [6312 + 6313 + 6314 + 6315 + 6316 + 6317 + 6318]</v>
      </c>
    </row>
    <row r="370" spans="1:15">
      <c r="A370" t="str">
        <f t="shared" si="41"/>
        <v xml:space="preserve">6304:  Stocks -Liabilities : Loans [6314+6324] </v>
      </c>
      <c r="B370" s="38"/>
      <c r="C370" s="39"/>
      <c r="D370" s="11">
        <v>6312</v>
      </c>
      <c r="E370" s="37" t="s">
        <v>761</v>
      </c>
      <c r="H370" s="32"/>
      <c r="I370" s="32"/>
      <c r="L370" s="128" t="str">
        <f t="shared" si="38"/>
        <v>A6312</v>
      </c>
      <c r="M370" s="37" t="str">
        <f t="shared" si="42"/>
        <v xml:space="preserve">A6312:  Stocks -Liabilities : Domestic - Currency and deposits </v>
      </c>
      <c r="N370" s="128" t="str">
        <f t="shared" si="39"/>
        <v>C6312</v>
      </c>
      <c r="O370" s="37" t="str">
        <f t="shared" si="43"/>
        <v xml:space="preserve">C6312:  Stocks -Liabilities : Domestic - Currency and deposits </v>
      </c>
    </row>
    <row r="371" spans="1:15">
      <c r="A371" t="str">
        <f t="shared" si="41"/>
        <v xml:space="preserve">6305:  Stocks -Liabilities : Shares and other equity [6315+6325] </v>
      </c>
      <c r="B371" s="38"/>
      <c r="C371" s="39"/>
      <c r="D371" s="11">
        <v>6313</v>
      </c>
      <c r="E371" s="37" t="s">
        <v>762</v>
      </c>
      <c r="H371" s="32"/>
      <c r="I371" s="32"/>
      <c r="L371" s="128" t="str">
        <f t="shared" si="38"/>
        <v>A6313</v>
      </c>
      <c r="M371" s="37" t="str">
        <f t="shared" si="42"/>
        <v xml:space="preserve">A6313:  Stocks -Liabilities : Domestic - Securities other than shares </v>
      </c>
      <c r="N371" s="128" t="str">
        <f t="shared" si="39"/>
        <v>C6313</v>
      </c>
      <c r="O371" s="37" t="str">
        <f t="shared" si="43"/>
        <v xml:space="preserve">C6313:  Stocks -Liabilities : Domestic - Securities other than shares </v>
      </c>
    </row>
    <row r="372" spans="1:15">
      <c r="A372" t="str">
        <f t="shared" si="41"/>
        <v xml:space="preserve">6306:  Stocks -Liabilities : Insurance technical reserves [6316+6326] </v>
      </c>
      <c r="B372" s="38"/>
      <c r="C372" s="39"/>
      <c r="D372" s="11">
        <v>6314</v>
      </c>
      <c r="E372" s="37" t="s">
        <v>763</v>
      </c>
      <c r="H372" s="32"/>
      <c r="I372" s="32"/>
      <c r="L372" s="128" t="str">
        <f t="shared" si="38"/>
        <v>A6314</v>
      </c>
      <c r="M372" s="37" t="str">
        <f t="shared" si="42"/>
        <v xml:space="preserve">A6314:  Stocks -Liabilities : Domestic - Loans </v>
      </c>
      <c r="N372" s="128" t="str">
        <f t="shared" si="39"/>
        <v>C6314</v>
      </c>
      <c r="O372" s="37" t="str">
        <f t="shared" si="43"/>
        <v xml:space="preserve">C6314:  Stocks -Liabilities : Domestic - Loans </v>
      </c>
    </row>
    <row r="373" spans="1:15">
      <c r="A373" t="str">
        <f t="shared" si="41"/>
        <v xml:space="preserve">6307:  Stocks -Liabilities : Financial derivatives [6317+6327] </v>
      </c>
      <c r="B373" s="38"/>
      <c r="C373" s="39"/>
      <c r="D373" s="14">
        <v>6315</v>
      </c>
      <c r="E373" s="92" t="s">
        <v>764</v>
      </c>
      <c r="H373" s="32"/>
      <c r="I373" s="32"/>
      <c r="L373" s="133" t="str">
        <f t="shared" si="38"/>
        <v>A6315</v>
      </c>
      <c r="M373" s="92" t="str">
        <f t="shared" si="42"/>
        <v xml:space="preserve">A6315:  Stocks -Liabilities : Domestic - Shares and other equity </v>
      </c>
      <c r="N373" s="133" t="str">
        <f t="shared" si="39"/>
        <v>C6315</v>
      </c>
      <c r="O373" s="92" t="str">
        <f t="shared" si="43"/>
        <v xml:space="preserve">C6315:  Stocks -Liabilities : Domestic - Shares and other equity </v>
      </c>
    </row>
    <row r="374" spans="1:15">
      <c r="A374" t="str">
        <f t="shared" si="41"/>
        <v xml:space="preserve">6308:  Stocks -Liabilities : Other accounts payable [6318+6328] </v>
      </c>
      <c r="B374" s="38"/>
      <c r="C374" s="39"/>
      <c r="D374" s="14">
        <v>6316</v>
      </c>
      <c r="E374" s="92" t="s">
        <v>765</v>
      </c>
      <c r="H374" s="32"/>
      <c r="I374" s="32"/>
      <c r="L374" s="133" t="str">
        <f t="shared" si="38"/>
        <v>A6316</v>
      </c>
      <c r="M374" s="92" t="str">
        <f t="shared" si="42"/>
        <v xml:space="preserve">A6316:  Stocks -Liabilities : Domestic - Insurance technical reserves </v>
      </c>
      <c r="N374" s="133" t="str">
        <f t="shared" si="39"/>
        <v>C6316</v>
      </c>
      <c r="O374" s="92" t="str">
        <f t="shared" si="43"/>
        <v xml:space="preserve">C6316:  Stocks -Liabilities : Domestic - Insurance technical reserves </v>
      </c>
    </row>
    <row r="375" spans="1:15" ht="15">
      <c r="A375" t="str">
        <f t="shared" si="41"/>
        <v>631:  Stocks -Liabilities : Domestic [6312 + 6313 + 6314 + 6315 + 6316 + 6317 + 6318]</v>
      </c>
      <c r="B375" s="33">
        <v>88</v>
      </c>
      <c r="C375" s="34"/>
      <c r="D375" s="14">
        <v>6317</v>
      </c>
      <c r="E375" s="92" t="s">
        <v>766</v>
      </c>
      <c r="H375" s="32" t="s">
        <v>162</v>
      </c>
      <c r="I375" s="32" t="s">
        <v>163</v>
      </c>
      <c r="L375" s="133" t="str">
        <f t="shared" si="38"/>
        <v>A6317</v>
      </c>
      <c r="M375" s="92" t="str">
        <f t="shared" si="42"/>
        <v xml:space="preserve">A6317:  Stocks -Liabilities : Domestic - Financial derivatives </v>
      </c>
      <c r="N375" s="133" t="str">
        <f t="shared" si="39"/>
        <v>C6317</v>
      </c>
      <c r="O375" s="92" t="str">
        <f t="shared" si="43"/>
        <v xml:space="preserve">C6317:  Stocks -Liabilities : Domestic - Financial derivatives </v>
      </c>
    </row>
    <row r="376" spans="1:15">
      <c r="A376" t="str">
        <f t="shared" si="41"/>
        <v xml:space="preserve">6312:  Stocks -Liabilities : Domestic - Currency and deposits </v>
      </c>
      <c r="B376" s="38"/>
      <c r="C376" s="39"/>
      <c r="D376" s="14">
        <v>6318</v>
      </c>
      <c r="E376" s="92" t="s">
        <v>767</v>
      </c>
      <c r="H376" s="32"/>
      <c r="I376" s="32"/>
      <c r="L376" s="133" t="str">
        <f t="shared" si="38"/>
        <v>A6318</v>
      </c>
      <c r="M376" s="92" t="str">
        <f t="shared" si="42"/>
        <v xml:space="preserve">A6318:  Stocks -Liabilities : Domestic - Other accounts payable </v>
      </c>
      <c r="N376" s="133" t="str">
        <f t="shared" si="39"/>
        <v>C6318</v>
      </c>
      <c r="O376" s="92" t="str">
        <f t="shared" si="43"/>
        <v xml:space="preserve">C6318:  Stocks -Liabilities : Domestic - Other accounts payable </v>
      </c>
    </row>
    <row r="377" spans="1:15">
      <c r="A377" t="str">
        <f t="shared" si="41"/>
        <v xml:space="preserve">6313:  Stocks -Liabilities : Domestic - Securities other than shares </v>
      </c>
      <c r="B377" s="38"/>
      <c r="C377" s="39"/>
      <c r="D377" s="93">
        <v>632</v>
      </c>
      <c r="E377" s="31" t="s">
        <v>596</v>
      </c>
      <c r="H377" s="32"/>
      <c r="I377" s="32"/>
      <c r="L377" s="127" t="str">
        <f t="shared" si="38"/>
        <v>A632</v>
      </c>
      <c r="M377" s="31" t="str">
        <f t="shared" si="42"/>
        <v>A632:  Stocks -Liabilities : Foreign  [6322 + 6323 + 6324 + 6325 + 6326 + 6327 + 6328]</v>
      </c>
      <c r="N377" s="127" t="str">
        <f t="shared" si="39"/>
        <v>C632</v>
      </c>
      <c r="O377" s="31" t="str">
        <f t="shared" si="43"/>
        <v>C632:  Stocks -Liabilities : Foreign  [6322 + 6323 + 6324 + 6325 + 6326 + 6327 + 6328]</v>
      </c>
    </row>
    <row r="378" spans="1:15">
      <c r="A378" t="str">
        <f t="shared" si="41"/>
        <v xml:space="preserve">6314:  Stocks -Liabilities : Domestic - Loans </v>
      </c>
      <c r="B378" s="38"/>
      <c r="C378" s="39"/>
      <c r="D378" s="14">
        <v>6322</v>
      </c>
      <c r="E378" s="92" t="s">
        <v>597</v>
      </c>
      <c r="H378" s="32"/>
      <c r="I378" s="32"/>
      <c r="L378" s="133" t="str">
        <f t="shared" si="38"/>
        <v>A6322</v>
      </c>
      <c r="M378" s="92" t="str">
        <f t="shared" si="42"/>
        <v xml:space="preserve">A6322:  Stocks -Liabilities : Foreign - Currency and deposits </v>
      </c>
      <c r="N378" s="133" t="str">
        <f t="shared" si="39"/>
        <v>C6322</v>
      </c>
      <c r="O378" s="92" t="str">
        <f t="shared" si="43"/>
        <v xml:space="preserve">C6322:  Stocks -Liabilities : Foreign - Currency and deposits </v>
      </c>
    </row>
    <row r="379" spans="1:15">
      <c r="A379" t="str">
        <f t="shared" si="41"/>
        <v xml:space="preserve">6315:  Stocks -Liabilities : Domestic - Shares and other equity </v>
      </c>
      <c r="B379" s="38"/>
      <c r="C379" s="39"/>
      <c r="D379" s="14">
        <v>6323</v>
      </c>
      <c r="E379" s="92" t="s">
        <v>598</v>
      </c>
      <c r="H379" s="32"/>
      <c r="I379" s="32"/>
      <c r="L379" s="133" t="str">
        <f t="shared" si="38"/>
        <v>A6323</v>
      </c>
      <c r="M379" s="92" t="str">
        <f t="shared" si="42"/>
        <v xml:space="preserve">A6323:  Stocks -Liabilities : Foreign - Securities other than shares </v>
      </c>
      <c r="N379" s="133" t="str">
        <f t="shared" si="39"/>
        <v>C6323</v>
      </c>
      <c r="O379" s="92" t="str">
        <f t="shared" si="43"/>
        <v xml:space="preserve">C6323:  Stocks -Liabilities : Foreign - Securities other than shares </v>
      </c>
    </row>
    <row r="380" spans="1:15">
      <c r="A380" t="str">
        <f t="shared" si="41"/>
        <v xml:space="preserve">6316:  Stocks -Liabilities : Domestic - Insurance technical reserves </v>
      </c>
      <c r="B380" s="38"/>
      <c r="C380" s="39"/>
      <c r="D380" s="14">
        <v>6324</v>
      </c>
      <c r="E380" s="92" t="s">
        <v>599</v>
      </c>
      <c r="H380" s="32"/>
      <c r="I380" s="32"/>
      <c r="L380" s="133" t="str">
        <f t="shared" si="38"/>
        <v>A6324</v>
      </c>
      <c r="M380" s="92" t="str">
        <f t="shared" si="42"/>
        <v xml:space="preserve">A6324:  Stocks -Liabilities : Foreign - Loans </v>
      </c>
      <c r="N380" s="133" t="str">
        <f t="shared" si="39"/>
        <v>C6324</v>
      </c>
      <c r="O380" s="92" t="str">
        <f t="shared" si="43"/>
        <v xml:space="preserve">C6324:  Stocks -Liabilities : Foreign - Loans </v>
      </c>
    </row>
    <row r="381" spans="1:15">
      <c r="A381" t="str">
        <f t="shared" si="41"/>
        <v xml:space="preserve">6317:  Stocks -Liabilities : Domestic - Financial derivatives </v>
      </c>
      <c r="B381" s="38"/>
      <c r="C381" s="39"/>
      <c r="D381" s="14">
        <v>6325</v>
      </c>
      <c r="E381" s="92" t="s">
        <v>600</v>
      </c>
      <c r="H381" s="32"/>
      <c r="I381" s="32"/>
      <c r="L381" s="133" t="str">
        <f t="shared" si="38"/>
        <v>A6325</v>
      </c>
      <c r="M381" s="92" t="str">
        <f t="shared" si="42"/>
        <v xml:space="preserve">A6325:  Stocks -Liabilities : Foreign - Shares and other equity </v>
      </c>
      <c r="N381" s="133" t="str">
        <f t="shared" si="39"/>
        <v>C6325</v>
      </c>
      <c r="O381" s="92" t="str">
        <f t="shared" si="43"/>
        <v xml:space="preserve">C6325:  Stocks -Liabilities : Foreign - Shares and other equity </v>
      </c>
    </row>
    <row r="382" spans="1:15">
      <c r="A382" t="str">
        <f t="shared" si="41"/>
        <v xml:space="preserve">6318:  Stocks -Liabilities : Domestic - Other accounts payable </v>
      </c>
      <c r="B382" s="38"/>
      <c r="C382" s="39"/>
      <c r="D382" s="14">
        <v>6326</v>
      </c>
      <c r="E382" s="92" t="s">
        <v>601</v>
      </c>
      <c r="H382" s="32"/>
      <c r="I382" s="32"/>
      <c r="L382" s="133" t="str">
        <f t="shared" ref="L382:L445" si="44">"A"&amp;""&amp;D382</f>
        <v>A6326</v>
      </c>
      <c r="M382" s="92" t="str">
        <f t="shared" si="42"/>
        <v xml:space="preserve">A6326:  Stocks -Liabilities : Foreign - Insurance technical reserves </v>
      </c>
      <c r="N382" s="133" t="str">
        <f t="shared" ref="N382:N445" si="45">"C"&amp;""&amp;D382</f>
        <v>C6326</v>
      </c>
      <c r="O382" s="92" t="str">
        <f t="shared" si="43"/>
        <v xml:space="preserve">C6326:  Stocks -Liabilities : Foreign - Insurance technical reserves </v>
      </c>
    </row>
    <row r="383" spans="1:15" ht="15">
      <c r="A383" t="str">
        <f t="shared" si="41"/>
        <v>632:  Stocks -Liabilities : Foreign  [6322 + 6323 + 6324 + 6325 + 6326 + 6327 + 6328]</v>
      </c>
      <c r="B383" s="33">
        <v>89</v>
      </c>
      <c r="C383" s="34"/>
      <c r="D383" s="14">
        <v>6327</v>
      </c>
      <c r="E383" s="92" t="s">
        <v>602</v>
      </c>
      <c r="H383" s="32" t="s">
        <v>63</v>
      </c>
      <c r="I383" s="32" t="s">
        <v>64</v>
      </c>
      <c r="L383" s="133" t="str">
        <f t="shared" si="44"/>
        <v>A6327</v>
      </c>
      <c r="M383" s="92" t="str">
        <f t="shared" si="42"/>
        <v xml:space="preserve">A6327:  Stocks -Liabilities : Foreign - Financial derivatives </v>
      </c>
      <c r="N383" s="133" t="str">
        <f t="shared" si="45"/>
        <v>C6327</v>
      </c>
      <c r="O383" s="92" t="str">
        <f t="shared" si="43"/>
        <v xml:space="preserve">C6327:  Stocks -Liabilities : Foreign - Financial derivatives </v>
      </c>
    </row>
    <row r="384" spans="1:15" ht="15" thickBot="1">
      <c r="A384" t="str">
        <f t="shared" si="41"/>
        <v xml:space="preserve">6322:  Stocks -Liabilities : Foreign - Currency and deposits </v>
      </c>
      <c r="B384" s="38"/>
      <c r="C384" s="39"/>
      <c r="D384" s="173">
        <v>6328</v>
      </c>
      <c r="E384" s="155" t="s">
        <v>603</v>
      </c>
      <c r="H384" s="32"/>
      <c r="I384" s="32"/>
      <c r="L384" s="154" t="str">
        <f t="shared" si="44"/>
        <v>A6328</v>
      </c>
      <c r="M384" s="155" t="str">
        <f t="shared" si="42"/>
        <v xml:space="preserve">A6328:  Stocks -Liabilities : Foreign - Other accounts payable </v>
      </c>
      <c r="N384" s="154" t="str">
        <f t="shared" si="45"/>
        <v>C6328</v>
      </c>
      <c r="O384" s="155" t="str">
        <f t="shared" si="43"/>
        <v xml:space="preserve">C6328:  Stocks -Liabilities : Foreign - Other accounts payable </v>
      </c>
    </row>
    <row r="385" spans="1:15">
      <c r="A385" t="str">
        <f t="shared" si="41"/>
        <v xml:space="preserve">6323:  Stocks -Liabilities : Foreign - Securities other than shares </v>
      </c>
      <c r="B385" s="38"/>
      <c r="C385" s="39"/>
      <c r="D385" s="42">
        <v>7</v>
      </c>
      <c r="E385" s="43" t="s">
        <v>65</v>
      </c>
      <c r="H385" s="32"/>
      <c r="I385" s="32"/>
      <c r="L385" s="127" t="str">
        <f t="shared" si="44"/>
        <v>A7</v>
      </c>
      <c r="M385" s="31" t="str">
        <f t="shared" si="42"/>
        <v xml:space="preserve">A7:  TOTAL OUTLAYS </v>
      </c>
      <c r="N385" s="127" t="str">
        <f t="shared" si="45"/>
        <v>C7</v>
      </c>
      <c r="O385" s="31" t="str">
        <f t="shared" si="43"/>
        <v xml:space="preserve">C7:  TOTAL OUTLAYS </v>
      </c>
    </row>
    <row r="386" spans="1:15">
      <c r="A386" t="str">
        <f t="shared" si="41"/>
        <v xml:space="preserve">6324:  Stocks -Liabilities : Foreign - Loans </v>
      </c>
      <c r="B386" s="38"/>
      <c r="C386" s="39"/>
      <c r="D386" s="13">
        <v>701</v>
      </c>
      <c r="E386" s="31" t="s">
        <v>205</v>
      </c>
      <c r="H386" s="32"/>
      <c r="I386" s="32"/>
      <c r="L386" s="127" t="str">
        <f t="shared" si="44"/>
        <v>A701</v>
      </c>
      <c r="M386" s="31" t="str">
        <f t="shared" si="42"/>
        <v xml:space="preserve">A701:  General public services </v>
      </c>
      <c r="N386" s="127" t="str">
        <f t="shared" si="45"/>
        <v>C701</v>
      </c>
      <c r="O386" s="31" t="str">
        <f t="shared" si="43"/>
        <v xml:space="preserve">C701:  General public services </v>
      </c>
    </row>
    <row r="387" spans="1:15">
      <c r="A387" t="str">
        <f t="shared" si="41"/>
        <v xml:space="preserve">6325:  Stocks -Liabilities : Foreign - Shares and other equity </v>
      </c>
      <c r="B387" s="38"/>
      <c r="C387" s="39"/>
      <c r="D387" s="11">
        <v>7017</v>
      </c>
      <c r="E387" s="37" t="s">
        <v>208</v>
      </c>
      <c r="H387" s="32"/>
      <c r="I387" s="32"/>
      <c r="L387" s="128" t="str">
        <f t="shared" si="44"/>
        <v>A7017</v>
      </c>
      <c r="M387" s="37" t="str">
        <f t="shared" si="42"/>
        <v xml:space="preserve">A7017:  Public debt transactions </v>
      </c>
      <c r="N387" s="128" t="str">
        <f t="shared" si="45"/>
        <v>C7017</v>
      </c>
      <c r="O387" s="37" t="str">
        <f t="shared" si="43"/>
        <v xml:space="preserve">C7017:  Public debt transactions </v>
      </c>
    </row>
    <row r="388" spans="1:15">
      <c r="A388" t="str">
        <f t="shared" si="41"/>
        <v xml:space="preserve">6326:  Stocks -Liabilities : Foreign - Insurance technical reserves </v>
      </c>
      <c r="B388" s="38"/>
      <c r="C388" s="39"/>
      <c r="D388" s="11">
        <v>7018</v>
      </c>
      <c r="E388" s="37" t="s">
        <v>209</v>
      </c>
      <c r="H388" s="32"/>
      <c r="I388" s="32"/>
      <c r="L388" s="128" t="str">
        <f t="shared" si="44"/>
        <v>A7018</v>
      </c>
      <c r="M388" s="37" t="str">
        <f t="shared" si="42"/>
        <v>A7018:  Transfers of general character betw levels of govtc/</v>
      </c>
      <c r="N388" s="128" t="str">
        <f t="shared" si="45"/>
        <v>C7018</v>
      </c>
      <c r="O388" s="37" t="str">
        <f t="shared" si="43"/>
        <v>C7018:  Transfers of general character betw levels of govtc/</v>
      </c>
    </row>
    <row r="389" spans="1:15">
      <c r="A389" t="str">
        <f t="shared" si="41"/>
        <v xml:space="preserve">6327:  Stocks -Liabilities : Foreign - Financial derivatives </v>
      </c>
      <c r="B389" s="38"/>
      <c r="C389" s="39"/>
      <c r="D389" s="13">
        <v>702</v>
      </c>
      <c r="E389" s="31" t="s">
        <v>211</v>
      </c>
      <c r="H389" s="32"/>
      <c r="I389" s="32"/>
      <c r="L389" s="127" t="str">
        <f t="shared" si="44"/>
        <v>A702</v>
      </c>
      <c r="M389" s="31" t="str">
        <f t="shared" si="42"/>
        <v xml:space="preserve">A702:  Defense </v>
      </c>
      <c r="N389" s="127" t="str">
        <f t="shared" si="45"/>
        <v>C702</v>
      </c>
      <c r="O389" s="31" t="str">
        <f t="shared" si="43"/>
        <v xml:space="preserve">C702:  Defense </v>
      </c>
    </row>
    <row r="390" spans="1:15">
      <c r="A390" t="str">
        <f t="shared" si="41"/>
        <v xml:space="preserve">6328:  Stocks -Liabilities : Foreign - Other accounts payable </v>
      </c>
      <c r="B390" s="99"/>
      <c r="C390" s="100"/>
      <c r="D390" s="13">
        <v>703</v>
      </c>
      <c r="E390" s="31" t="s">
        <v>48</v>
      </c>
      <c r="H390" s="32"/>
      <c r="I390" s="32"/>
      <c r="L390" s="127" t="str">
        <f t="shared" si="44"/>
        <v>A703</v>
      </c>
      <c r="M390" s="31" t="str">
        <f t="shared" si="42"/>
        <v xml:space="preserve">A703:  Public order and safety </v>
      </c>
      <c r="N390" s="127" t="str">
        <f t="shared" si="45"/>
        <v>C703</v>
      </c>
      <c r="O390" s="31" t="str">
        <f t="shared" ref="O390:O421" si="46">N390&amp;":  "&amp;E390</f>
        <v xml:space="preserve">C703:  Public order and safety </v>
      </c>
    </row>
    <row r="391" spans="1:15" ht="15">
      <c r="A391" t="str">
        <f t="shared" si="41"/>
        <v xml:space="preserve">7:  TOTAL OUTLAYS </v>
      </c>
      <c r="B391" s="101">
        <v>82</v>
      </c>
      <c r="C391" s="102"/>
      <c r="D391" s="13">
        <v>704</v>
      </c>
      <c r="E391" s="31" t="s">
        <v>51</v>
      </c>
      <c r="H391" s="32" t="s">
        <v>162</v>
      </c>
      <c r="I391" s="32" t="s">
        <v>66</v>
      </c>
      <c r="L391" s="127" t="str">
        <f t="shared" si="44"/>
        <v>A704</v>
      </c>
      <c r="M391" s="31" t="str">
        <f t="shared" si="42"/>
        <v xml:space="preserve">A704:  Economic affairs </v>
      </c>
      <c r="N391" s="127" t="str">
        <f t="shared" si="45"/>
        <v>C704</v>
      </c>
      <c r="O391" s="31" t="str">
        <f t="shared" si="46"/>
        <v xml:space="preserve">C704:  Economic affairs </v>
      </c>
    </row>
    <row r="392" spans="1:15" ht="15">
      <c r="A392" t="str">
        <f t="shared" si="41"/>
        <v xml:space="preserve">701:  General public services </v>
      </c>
      <c r="B392" s="29"/>
      <c r="C392" s="30"/>
      <c r="D392" s="11">
        <v>7042</v>
      </c>
      <c r="E392" s="37" t="s">
        <v>55</v>
      </c>
      <c r="F392" t="s">
        <v>206</v>
      </c>
      <c r="G392" t="s">
        <v>207</v>
      </c>
      <c r="H392" s="32"/>
      <c r="I392" s="32"/>
      <c r="L392" s="128" t="str">
        <f t="shared" si="44"/>
        <v>A7042</v>
      </c>
      <c r="M392" s="37" t="str">
        <f t="shared" si="42"/>
        <v xml:space="preserve">A7042:  Agriculture, forestry, fishing, and hunting </v>
      </c>
      <c r="N392" s="128" t="str">
        <f t="shared" si="45"/>
        <v>C7042</v>
      </c>
      <c r="O392" s="37" t="str">
        <f t="shared" si="46"/>
        <v xml:space="preserve">C7042:  Agriculture, forestry, fishing, and hunting </v>
      </c>
    </row>
    <row r="393" spans="1:15">
      <c r="A393" t="str">
        <f t="shared" si="41"/>
        <v xml:space="preserve">7017:  Public debt transactions </v>
      </c>
      <c r="B393" s="35" t="s">
        <v>669</v>
      </c>
      <c r="C393" s="36"/>
      <c r="D393" s="11">
        <v>7043</v>
      </c>
      <c r="E393" s="37" t="s">
        <v>58</v>
      </c>
      <c r="H393" s="32" t="s">
        <v>532</v>
      </c>
      <c r="I393" s="32" t="s">
        <v>671</v>
      </c>
      <c r="L393" s="128" t="str">
        <f t="shared" si="44"/>
        <v>A7043</v>
      </c>
      <c r="M393" s="37" t="str">
        <f t="shared" si="42"/>
        <v xml:space="preserve">A7043:  Fuel and energy </v>
      </c>
      <c r="N393" s="128" t="str">
        <f t="shared" si="45"/>
        <v>C7043</v>
      </c>
      <c r="O393" s="37" t="str">
        <f t="shared" si="46"/>
        <v xml:space="preserve">C7043:  Fuel and energy </v>
      </c>
    </row>
    <row r="394" spans="1:15">
      <c r="A394" t="str">
        <f t="shared" si="41"/>
        <v>7018:  Transfers of general character betw levels of govtc/</v>
      </c>
      <c r="B394" s="38"/>
      <c r="C394" s="39"/>
      <c r="D394" s="11">
        <v>7044</v>
      </c>
      <c r="E394" s="37" t="s">
        <v>384</v>
      </c>
      <c r="H394" s="32"/>
      <c r="I394" s="32"/>
      <c r="L394" s="128" t="str">
        <f t="shared" si="44"/>
        <v>A7044</v>
      </c>
      <c r="M394" s="37" t="str">
        <f t="shared" si="42"/>
        <v xml:space="preserve">A7044:  Mining, manufacturing, and construction </v>
      </c>
      <c r="N394" s="128" t="str">
        <f t="shared" si="45"/>
        <v>C7044</v>
      </c>
      <c r="O394" s="37" t="str">
        <f t="shared" si="46"/>
        <v xml:space="preserve">C7044:  Mining, manufacturing, and construction </v>
      </c>
    </row>
    <row r="395" spans="1:15" ht="15">
      <c r="A395" t="str">
        <f t="shared" ref="A395:A414" si="47">D389&amp;":  "&amp;E389</f>
        <v xml:space="preserve">702:  Defense </v>
      </c>
      <c r="B395" s="33" t="s">
        <v>210</v>
      </c>
      <c r="C395" s="34"/>
      <c r="D395" s="11">
        <v>7045</v>
      </c>
      <c r="E395" s="37" t="s">
        <v>387</v>
      </c>
      <c r="H395" s="32" t="s">
        <v>532</v>
      </c>
      <c r="I395" s="32" t="s">
        <v>212</v>
      </c>
      <c r="L395" s="128" t="str">
        <f t="shared" si="44"/>
        <v>A7045</v>
      </c>
      <c r="M395" s="37" t="str">
        <f t="shared" si="42"/>
        <v xml:space="preserve">A7045:  Transport </v>
      </c>
      <c r="N395" s="128" t="str">
        <f t="shared" si="45"/>
        <v>C7045</v>
      </c>
      <c r="O395" s="37" t="str">
        <f t="shared" si="46"/>
        <v xml:space="preserve">C7045:  Transport </v>
      </c>
    </row>
    <row r="396" spans="1:15" ht="15">
      <c r="A396" t="str">
        <f t="shared" si="47"/>
        <v xml:space="preserve">703:  Public order and safety </v>
      </c>
      <c r="B396" s="33" t="s">
        <v>47</v>
      </c>
      <c r="C396" s="34"/>
      <c r="D396" s="11">
        <v>7046</v>
      </c>
      <c r="E396" s="37" t="s">
        <v>546</v>
      </c>
      <c r="H396" s="32" t="s">
        <v>324</v>
      </c>
      <c r="I396" s="32" t="s">
        <v>49</v>
      </c>
      <c r="L396" s="128" t="str">
        <f t="shared" si="44"/>
        <v>A7046</v>
      </c>
      <c r="M396" s="37" t="str">
        <f t="shared" si="42"/>
        <v xml:space="preserve">A7046:  Communication </v>
      </c>
      <c r="N396" s="128" t="str">
        <f t="shared" si="45"/>
        <v>C7046</v>
      </c>
      <c r="O396" s="37" t="str">
        <f t="shared" si="46"/>
        <v xml:space="preserve">C7046:  Communication </v>
      </c>
    </row>
    <row r="397" spans="1:15" ht="15.75">
      <c r="A397" t="str">
        <f t="shared" si="47"/>
        <v xml:space="preserve">704:  Economic affairs </v>
      </c>
      <c r="B397" s="33" t="s">
        <v>50</v>
      </c>
      <c r="C397" s="34"/>
      <c r="D397" s="13">
        <v>705</v>
      </c>
      <c r="E397" s="31" t="s">
        <v>547</v>
      </c>
      <c r="H397" s="103" t="s">
        <v>52</v>
      </c>
      <c r="I397" s="104" t="s">
        <v>53</v>
      </c>
      <c r="L397" s="127" t="str">
        <f t="shared" si="44"/>
        <v>A705</v>
      </c>
      <c r="M397" s="31" t="str">
        <f t="shared" si="42"/>
        <v xml:space="preserve">A705:  Environmental protection </v>
      </c>
      <c r="N397" s="127" t="str">
        <f t="shared" si="45"/>
        <v>C705</v>
      </c>
      <c r="O397" s="31" t="str">
        <f t="shared" si="46"/>
        <v xml:space="preserve">C705:  Environmental protection </v>
      </c>
    </row>
    <row r="398" spans="1:15">
      <c r="A398" t="str">
        <f t="shared" si="47"/>
        <v xml:space="preserve">7042:  Agriculture, forestry, fishing, and hunting </v>
      </c>
      <c r="B398" s="35" t="s">
        <v>54</v>
      </c>
      <c r="C398" s="36"/>
      <c r="D398" s="13">
        <v>706</v>
      </c>
      <c r="E398" s="31" t="s">
        <v>549</v>
      </c>
      <c r="H398" s="32" t="s">
        <v>471</v>
      </c>
      <c r="I398" s="32" t="s">
        <v>56</v>
      </c>
      <c r="L398" s="127" t="str">
        <f t="shared" si="44"/>
        <v>A706</v>
      </c>
      <c r="M398" s="31" t="str">
        <f t="shared" si="42"/>
        <v xml:space="preserve">A706:  Housing and community amenities </v>
      </c>
      <c r="N398" s="127" t="str">
        <f t="shared" si="45"/>
        <v>C706</v>
      </c>
      <c r="O398" s="31" t="str">
        <f t="shared" si="46"/>
        <v xml:space="preserve">C706:  Housing and community amenities </v>
      </c>
    </row>
    <row r="399" spans="1:15">
      <c r="A399" t="str">
        <f t="shared" si="47"/>
        <v xml:space="preserve">7043:  Fuel and energy </v>
      </c>
      <c r="B399" s="35" t="s">
        <v>57</v>
      </c>
      <c r="C399" s="36"/>
      <c r="D399" s="13">
        <v>707</v>
      </c>
      <c r="E399" s="31" t="s">
        <v>552</v>
      </c>
      <c r="H399" s="32" t="s">
        <v>743</v>
      </c>
      <c r="I399" s="32" t="s">
        <v>59</v>
      </c>
      <c r="L399" s="127" t="str">
        <f t="shared" si="44"/>
        <v>A707</v>
      </c>
      <c r="M399" s="31" t="str">
        <f t="shared" si="42"/>
        <v xml:space="preserve">A707:  Health </v>
      </c>
      <c r="N399" s="127" t="str">
        <f t="shared" si="45"/>
        <v>C707</v>
      </c>
      <c r="O399" s="31" t="str">
        <f t="shared" si="46"/>
        <v xml:space="preserve">C707:  Health </v>
      </c>
    </row>
    <row r="400" spans="1:15">
      <c r="A400" t="str">
        <f t="shared" si="47"/>
        <v xml:space="preserve">7044:  Mining, manufacturing, and construction </v>
      </c>
      <c r="B400" s="35" t="s">
        <v>60</v>
      </c>
      <c r="C400" s="36"/>
      <c r="D400" s="11">
        <v>7072</v>
      </c>
      <c r="E400" s="37" t="s">
        <v>555</v>
      </c>
      <c r="H400" s="32" t="s">
        <v>129</v>
      </c>
      <c r="I400" s="32" t="s">
        <v>385</v>
      </c>
      <c r="L400" s="128" t="str">
        <f t="shared" si="44"/>
        <v>A7072</v>
      </c>
      <c r="M400" s="37" t="str">
        <f t="shared" si="42"/>
        <v xml:space="preserve">A7072:  Outpatient services </v>
      </c>
      <c r="N400" s="128" t="str">
        <f t="shared" si="45"/>
        <v>C7072</v>
      </c>
      <c r="O400" s="37" t="str">
        <f t="shared" si="46"/>
        <v xml:space="preserve">C7072:  Outpatient services </v>
      </c>
    </row>
    <row r="401" spans="1:15">
      <c r="A401" t="str">
        <f t="shared" si="47"/>
        <v xml:space="preserve">7045:  Transport </v>
      </c>
      <c r="B401" s="35" t="s">
        <v>386</v>
      </c>
      <c r="C401" s="36"/>
      <c r="D401" s="11">
        <v>7073</v>
      </c>
      <c r="E401" s="37" t="s">
        <v>558</v>
      </c>
      <c r="H401" s="32" t="s">
        <v>753</v>
      </c>
      <c r="I401" s="32" t="s">
        <v>545</v>
      </c>
      <c r="L401" s="128" t="str">
        <f t="shared" si="44"/>
        <v>A7073</v>
      </c>
      <c r="M401" s="37" t="str">
        <f t="shared" si="42"/>
        <v xml:space="preserve">A7073:  Hospital services </v>
      </c>
      <c r="N401" s="128" t="str">
        <f t="shared" si="45"/>
        <v>C7073</v>
      </c>
      <c r="O401" s="37" t="str">
        <f t="shared" si="46"/>
        <v xml:space="preserve">C7073:  Hospital services </v>
      </c>
    </row>
    <row r="402" spans="1:15">
      <c r="A402" t="str">
        <f t="shared" si="47"/>
        <v xml:space="preserve">7046:  Communication </v>
      </c>
      <c r="B402" s="38"/>
      <c r="C402" s="39"/>
      <c r="D402" s="11">
        <v>7074</v>
      </c>
      <c r="E402" s="37" t="s">
        <v>560</v>
      </c>
      <c r="H402" s="32"/>
      <c r="I402" s="32"/>
      <c r="L402" s="128" t="str">
        <f t="shared" si="44"/>
        <v>A7074</v>
      </c>
      <c r="M402" s="37" t="str">
        <f t="shared" si="42"/>
        <v xml:space="preserve">A7074:  Public health services </v>
      </c>
      <c r="N402" s="128" t="str">
        <f t="shared" si="45"/>
        <v>C7074</v>
      </c>
      <c r="O402" s="37" t="str">
        <f t="shared" si="46"/>
        <v xml:space="preserve">C7074:  Public health services </v>
      </c>
    </row>
    <row r="403" spans="1:15" ht="15">
      <c r="A403" t="str">
        <f t="shared" si="47"/>
        <v xml:space="preserve">705:  Environmental protection </v>
      </c>
      <c r="B403" s="82"/>
      <c r="C403" s="83"/>
      <c r="D403" s="13">
        <v>708</v>
      </c>
      <c r="E403" s="31" t="s">
        <v>562</v>
      </c>
      <c r="H403" s="32"/>
      <c r="I403" s="32"/>
      <c r="L403" s="127" t="str">
        <f t="shared" si="44"/>
        <v>A708</v>
      </c>
      <c r="M403" s="31" t="str">
        <f t="shared" si="42"/>
        <v xml:space="preserve">A708:  Recreation, culture and religion </v>
      </c>
      <c r="N403" s="127" t="str">
        <f t="shared" si="45"/>
        <v>C708</v>
      </c>
      <c r="O403" s="31" t="str">
        <f t="shared" si="46"/>
        <v xml:space="preserve">C708:  Recreation, culture and religion </v>
      </c>
    </row>
    <row r="404" spans="1:15" ht="15">
      <c r="A404" t="str">
        <f t="shared" si="47"/>
        <v xml:space="preserve">706:  Housing and community amenities </v>
      </c>
      <c r="B404" s="33" t="s">
        <v>548</v>
      </c>
      <c r="C404" s="34"/>
      <c r="D404" s="13">
        <v>709</v>
      </c>
      <c r="E404" s="31" t="s">
        <v>565</v>
      </c>
      <c r="H404" s="32" t="s">
        <v>525</v>
      </c>
      <c r="I404" s="32" t="s">
        <v>550</v>
      </c>
      <c r="L404" s="127" t="str">
        <f t="shared" si="44"/>
        <v>A709</v>
      </c>
      <c r="M404" s="31" t="str">
        <f t="shared" si="42"/>
        <v xml:space="preserve">A709:  Education </v>
      </c>
      <c r="N404" s="127" t="str">
        <f t="shared" si="45"/>
        <v>C709</v>
      </c>
      <c r="O404" s="31" t="str">
        <f t="shared" si="46"/>
        <v xml:space="preserve">C709:  Education </v>
      </c>
    </row>
    <row r="405" spans="1:15" ht="15">
      <c r="A405" t="str">
        <f t="shared" si="47"/>
        <v xml:space="preserve">707:  Health </v>
      </c>
      <c r="B405" s="33" t="s">
        <v>551</v>
      </c>
      <c r="C405" s="34"/>
      <c r="D405" s="11">
        <v>7091</v>
      </c>
      <c r="E405" s="37" t="s">
        <v>567</v>
      </c>
      <c r="H405" s="32" t="s">
        <v>29</v>
      </c>
      <c r="I405" s="32" t="s">
        <v>553</v>
      </c>
      <c r="L405" s="128" t="str">
        <f t="shared" si="44"/>
        <v>A7091</v>
      </c>
      <c r="M405" s="37" t="str">
        <f t="shared" si="42"/>
        <v xml:space="preserve">A7091:  Pre-primary and primary education </v>
      </c>
      <c r="N405" s="128" t="str">
        <f t="shared" si="45"/>
        <v>C7091</v>
      </c>
      <c r="O405" s="37" t="str">
        <f t="shared" si="46"/>
        <v xml:space="preserve">C7091:  Pre-primary and primary education </v>
      </c>
    </row>
    <row r="406" spans="1:15">
      <c r="A406" t="str">
        <f t="shared" si="47"/>
        <v xml:space="preserve">7072:  Outpatient services </v>
      </c>
      <c r="B406" s="35" t="s">
        <v>554</v>
      </c>
      <c r="C406" s="36"/>
      <c r="D406" s="11">
        <v>7092</v>
      </c>
      <c r="E406" s="37" t="s">
        <v>569</v>
      </c>
      <c r="H406" s="32" t="s">
        <v>40</v>
      </c>
      <c r="I406" s="32" t="s">
        <v>556</v>
      </c>
      <c r="L406" s="128" t="str">
        <f t="shared" si="44"/>
        <v>A7092</v>
      </c>
      <c r="M406" s="37" t="str">
        <f t="shared" si="42"/>
        <v xml:space="preserve">A7092:  Secondary education </v>
      </c>
      <c r="N406" s="128" t="str">
        <f t="shared" si="45"/>
        <v>C7092</v>
      </c>
      <c r="O406" s="37" t="str">
        <f t="shared" si="46"/>
        <v xml:space="preserve">C7092:  Secondary education </v>
      </c>
    </row>
    <row r="407" spans="1:15">
      <c r="A407" t="str">
        <f t="shared" si="47"/>
        <v xml:space="preserve">7073:  Hospital services </v>
      </c>
      <c r="B407" s="35" t="s">
        <v>557</v>
      </c>
      <c r="C407" s="36"/>
      <c r="D407" s="11">
        <v>7094</v>
      </c>
      <c r="E407" s="37" t="s">
        <v>694</v>
      </c>
      <c r="H407" s="32" t="s">
        <v>33</v>
      </c>
      <c r="I407" s="32" t="s">
        <v>559</v>
      </c>
      <c r="L407" s="128" t="str">
        <f t="shared" si="44"/>
        <v>A7094</v>
      </c>
      <c r="M407" s="37" t="str">
        <f t="shared" si="42"/>
        <v xml:space="preserve">A7094:  Tertiary education </v>
      </c>
      <c r="N407" s="128" t="str">
        <f t="shared" si="45"/>
        <v>C7094</v>
      </c>
      <c r="O407" s="37" t="str">
        <f t="shared" si="46"/>
        <v xml:space="preserve">C7094:  Tertiary education </v>
      </c>
    </row>
    <row r="408" spans="1:15" ht="15" thickBot="1">
      <c r="A408" t="str">
        <f t="shared" si="47"/>
        <v xml:space="preserve">7074:  Public health services </v>
      </c>
      <c r="B408" s="38"/>
      <c r="C408" s="39"/>
      <c r="D408" s="174">
        <v>710</v>
      </c>
      <c r="E408" s="151" t="s">
        <v>697</v>
      </c>
      <c r="H408" s="32"/>
      <c r="I408" s="32"/>
      <c r="L408" s="150" t="str">
        <f t="shared" si="44"/>
        <v>A710</v>
      </c>
      <c r="M408" s="151" t="str">
        <f t="shared" si="42"/>
        <v xml:space="preserve">A710:  Social protection </v>
      </c>
      <c r="N408" s="150" t="str">
        <f t="shared" si="45"/>
        <v>C710</v>
      </c>
      <c r="O408" s="151" t="str">
        <f t="shared" si="46"/>
        <v xml:space="preserve">C710:  Social protection </v>
      </c>
    </row>
    <row r="409" spans="1:15" ht="15">
      <c r="A409" t="str">
        <f t="shared" si="47"/>
        <v xml:space="preserve">708:  Recreation, culture and religion </v>
      </c>
      <c r="B409" s="33" t="s">
        <v>561</v>
      </c>
      <c r="C409" s="34"/>
      <c r="D409" s="13">
        <v>82</v>
      </c>
      <c r="E409" s="157" t="s">
        <v>77</v>
      </c>
      <c r="H409" s="32" t="s">
        <v>734</v>
      </c>
      <c r="I409" s="32" t="s">
        <v>563</v>
      </c>
      <c r="L409" s="156" t="str">
        <f t="shared" si="44"/>
        <v>A82</v>
      </c>
      <c r="M409" s="157" t="str">
        <f t="shared" si="42"/>
        <v xml:space="preserve">A82:  Net acquisition of financial assets [=32] </v>
      </c>
      <c r="N409" s="156" t="str">
        <f t="shared" si="45"/>
        <v>C82</v>
      </c>
      <c r="O409" s="157" t="str">
        <f t="shared" si="46"/>
        <v xml:space="preserve">C82:  Net acquisition of financial assets [=32] </v>
      </c>
    </row>
    <row r="410" spans="1:15" ht="15">
      <c r="A410" t="str">
        <f t="shared" si="47"/>
        <v xml:space="preserve">709:  Education </v>
      </c>
      <c r="B410" s="33" t="s">
        <v>564</v>
      </c>
      <c r="C410" s="34"/>
      <c r="D410" s="13">
        <v>821</v>
      </c>
      <c r="E410" s="61" t="s">
        <v>79</v>
      </c>
      <c r="H410" s="32" t="s">
        <v>328</v>
      </c>
      <c r="I410" s="32" t="s">
        <v>566</v>
      </c>
      <c r="L410" s="129" t="str">
        <f t="shared" si="44"/>
        <v>A821</v>
      </c>
      <c r="M410" s="61" t="str">
        <f t="shared" si="42"/>
        <v>A821:  Net acquisition of financial assets : Domestic [=321]</v>
      </c>
      <c r="N410" s="129" t="str">
        <f t="shared" si="45"/>
        <v>C821</v>
      </c>
      <c r="O410" s="61" t="str">
        <f t="shared" si="46"/>
        <v>C821:  Net acquisition of financial assets : Domestic [=321]</v>
      </c>
    </row>
    <row r="411" spans="1:15">
      <c r="A411" t="str">
        <f t="shared" si="47"/>
        <v xml:space="preserve">7091:  Pre-primary and primary education </v>
      </c>
      <c r="B411" s="38"/>
      <c r="C411" s="39"/>
      <c r="D411" s="13">
        <v>8211</v>
      </c>
      <c r="E411" s="137" t="s">
        <v>151</v>
      </c>
      <c r="H411" s="32"/>
      <c r="I411" s="32"/>
      <c r="L411" s="139" t="str">
        <f t="shared" si="44"/>
        <v>A8211</v>
      </c>
      <c r="M411" s="137" t="str">
        <f t="shared" ref="M411:M474" si="48">L411&amp;":  "&amp;E411</f>
        <v>A8211:  Net acquisition of financial assets : Domestic : General government</v>
      </c>
      <c r="N411" s="139" t="str">
        <f t="shared" si="45"/>
        <v>C8211</v>
      </c>
      <c r="O411" s="137" t="str">
        <f t="shared" si="46"/>
        <v>C8211:  Net acquisition of financial assets : Domestic : General government</v>
      </c>
    </row>
    <row r="412" spans="1:15">
      <c r="A412" t="str">
        <f t="shared" si="47"/>
        <v xml:space="preserve">7092:  Secondary education </v>
      </c>
      <c r="B412" s="95" t="s">
        <v>568</v>
      </c>
      <c r="C412" s="96"/>
      <c r="D412" s="13">
        <v>8212</v>
      </c>
      <c r="E412" s="137" t="s">
        <v>152</v>
      </c>
      <c r="H412" s="32" t="s">
        <v>570</v>
      </c>
      <c r="I412" s="32" t="s">
        <v>571</v>
      </c>
      <c r="L412" s="139" t="str">
        <f t="shared" si="44"/>
        <v>A8212</v>
      </c>
      <c r="M412" s="137" t="str">
        <f t="shared" si="48"/>
        <v>A8212:  Net acquisition of financial assets : Domestic :Central bank</v>
      </c>
      <c r="N412" s="139" t="str">
        <f t="shared" si="45"/>
        <v>C8212</v>
      </c>
      <c r="O412" s="137" t="str">
        <f t="shared" si="46"/>
        <v>C8212:  Net acquisition of financial assets : Domestic :Central bank</v>
      </c>
    </row>
    <row r="413" spans="1:15">
      <c r="A413" t="str">
        <f t="shared" si="47"/>
        <v xml:space="preserve">7094:  Tertiary education </v>
      </c>
      <c r="B413" s="95" t="s">
        <v>572</v>
      </c>
      <c r="C413" s="96"/>
      <c r="D413" s="13">
        <v>8213</v>
      </c>
      <c r="E413" s="137" t="s">
        <v>153</v>
      </c>
      <c r="H413" s="32" t="s">
        <v>198</v>
      </c>
      <c r="I413" s="32" t="s">
        <v>695</v>
      </c>
      <c r="L413" s="139" t="str">
        <f t="shared" si="44"/>
        <v>A8213</v>
      </c>
      <c r="M413" s="137" t="str">
        <f t="shared" si="48"/>
        <v>A8213:  Net acquisition of financial assets : Domestic :Other depository corporations</v>
      </c>
      <c r="N413" s="139" t="str">
        <f t="shared" si="45"/>
        <v>C8213</v>
      </c>
      <c r="O413" s="137" t="str">
        <f t="shared" si="46"/>
        <v>C8213:  Net acquisition of financial assets : Domestic :Other depository corporations</v>
      </c>
    </row>
    <row r="414" spans="1:15" ht="15">
      <c r="A414" t="str">
        <f t="shared" si="47"/>
        <v xml:space="preserve">710:  Social protection </v>
      </c>
      <c r="B414" s="52" t="s">
        <v>696</v>
      </c>
      <c r="C414" s="53"/>
      <c r="D414" s="13">
        <v>8214</v>
      </c>
      <c r="E414" s="137" t="s">
        <v>154</v>
      </c>
      <c r="H414" s="105" t="s">
        <v>268</v>
      </c>
      <c r="I414" s="105" t="s">
        <v>698</v>
      </c>
      <c r="L414" s="139" t="str">
        <f t="shared" si="44"/>
        <v>A8214</v>
      </c>
      <c r="M414" s="137" t="str">
        <f t="shared" si="48"/>
        <v xml:space="preserve">A8214:  Net acquisition of financial assets : Domestic :Financial corporations not elsewhere classified </v>
      </c>
      <c r="N414" s="139" t="str">
        <f t="shared" si="45"/>
        <v>C8214</v>
      </c>
      <c r="O414" s="137" t="str">
        <f t="shared" si="46"/>
        <v xml:space="preserve">C8214:  Net acquisition of financial assets : Domestic :Financial corporations not elsewhere classified </v>
      </c>
    </row>
    <row r="415" spans="1:15" ht="15">
      <c r="B415" s="34"/>
      <c r="C415" s="34"/>
      <c r="D415" s="13">
        <v>8215</v>
      </c>
      <c r="E415" s="137" t="s">
        <v>155</v>
      </c>
      <c r="H415" s="119"/>
      <c r="I415" s="119"/>
      <c r="L415" s="139" t="str">
        <f t="shared" si="44"/>
        <v>A8215</v>
      </c>
      <c r="M415" s="137" t="str">
        <f t="shared" si="48"/>
        <v xml:space="preserve">A8215:  Net acquisition of financial assets : Domestic :Nonfinancial corporations </v>
      </c>
      <c r="N415" s="139" t="str">
        <f t="shared" si="45"/>
        <v>C8215</v>
      </c>
      <c r="O415" s="137" t="str">
        <f t="shared" si="46"/>
        <v xml:space="preserve">C8215:  Net acquisition of financial assets : Domestic :Nonfinancial corporations </v>
      </c>
    </row>
    <row r="416" spans="1:15" ht="15">
      <c r="B416" s="34"/>
      <c r="C416" s="34"/>
      <c r="D416" s="13">
        <v>8216</v>
      </c>
      <c r="E416" s="137" t="s">
        <v>156</v>
      </c>
      <c r="H416" s="119"/>
      <c r="I416" s="119"/>
      <c r="L416" s="139" t="str">
        <f t="shared" si="44"/>
        <v>A8216</v>
      </c>
      <c r="M416" s="137" t="str">
        <f t="shared" si="48"/>
        <v xml:space="preserve">A8216:  Net acquisition of financial assets : Domestic :Households &amp; nonprofit institutions serving h/holds </v>
      </c>
      <c r="N416" s="139" t="str">
        <f t="shared" si="45"/>
        <v>C8216</v>
      </c>
      <c r="O416" s="137" t="str">
        <f t="shared" si="46"/>
        <v xml:space="preserve">C8216:  Net acquisition of financial assets : Domestic :Households &amp; nonprofit institutions serving h/holds </v>
      </c>
    </row>
    <row r="417" spans="2:15" ht="15">
      <c r="B417" s="34"/>
      <c r="C417" s="34"/>
      <c r="D417" s="13">
        <v>822</v>
      </c>
      <c r="E417" s="61" t="s">
        <v>157</v>
      </c>
      <c r="H417" s="119"/>
      <c r="I417" s="119"/>
      <c r="L417" s="129" t="str">
        <f t="shared" si="44"/>
        <v>A822</v>
      </c>
      <c r="M417" s="61" t="str">
        <f t="shared" si="48"/>
        <v xml:space="preserve">A822:  Net acquisition of financial assets : Foreign [=322] </v>
      </c>
      <c r="N417" s="129" t="str">
        <f t="shared" si="45"/>
        <v>C822</v>
      </c>
      <c r="O417" s="61" t="str">
        <f t="shared" si="46"/>
        <v xml:space="preserve">C822:  Net acquisition of financial assets : Foreign [=322] </v>
      </c>
    </row>
    <row r="418" spans="2:15" ht="15">
      <c r="B418" s="34"/>
      <c r="C418" s="34"/>
      <c r="D418" s="11">
        <v>8221</v>
      </c>
      <c r="E418" s="137" t="s">
        <v>158</v>
      </c>
      <c r="H418" s="119"/>
      <c r="I418" s="119"/>
      <c r="L418" s="139" t="str">
        <f t="shared" si="44"/>
        <v>A8221</v>
      </c>
      <c r="M418" s="137" t="str">
        <f t="shared" si="48"/>
        <v xml:space="preserve">A8221:  Net acquisition of financial assets : Foreign : General government </v>
      </c>
      <c r="N418" s="139" t="str">
        <f t="shared" si="45"/>
        <v>C8221</v>
      </c>
      <c r="O418" s="137" t="str">
        <f t="shared" si="46"/>
        <v xml:space="preserve">C8221:  Net acquisition of financial assets : Foreign : General government </v>
      </c>
    </row>
    <row r="419" spans="2:15" ht="15">
      <c r="B419" s="34"/>
      <c r="C419" s="34"/>
      <c r="D419" s="11">
        <v>8227</v>
      </c>
      <c r="E419" s="137" t="s">
        <v>371</v>
      </c>
      <c r="H419" s="119"/>
      <c r="I419" s="119"/>
      <c r="L419" s="139" t="str">
        <f t="shared" si="44"/>
        <v>A8227</v>
      </c>
      <c r="M419" s="137" t="str">
        <f t="shared" si="48"/>
        <v xml:space="preserve">A8227:  Net acquisition of financial assets : Foreign : International organizations </v>
      </c>
      <c r="N419" s="139" t="str">
        <f t="shared" si="45"/>
        <v>C8227</v>
      </c>
      <c r="O419" s="137" t="str">
        <f t="shared" si="46"/>
        <v xml:space="preserve">C8227:  Net acquisition of financial assets : Foreign : International organizations </v>
      </c>
    </row>
    <row r="420" spans="2:15" ht="15">
      <c r="B420" s="34"/>
      <c r="C420" s="34"/>
      <c r="D420" s="11">
        <v>8228</v>
      </c>
      <c r="E420" s="137" t="s">
        <v>372</v>
      </c>
      <c r="H420" s="119"/>
      <c r="I420" s="119"/>
      <c r="L420" s="139" t="str">
        <f t="shared" si="44"/>
        <v>A8228</v>
      </c>
      <c r="M420" s="137" t="str">
        <f t="shared" si="48"/>
        <v>A8228:  Net acquisition of financial assets : Foreign : Financial corporations other than internat'l org's</v>
      </c>
      <c r="N420" s="139" t="str">
        <f t="shared" si="45"/>
        <v>C8228</v>
      </c>
      <c r="O420" s="137" t="str">
        <f t="shared" si="46"/>
        <v>C8228:  Net acquisition of financial assets : Foreign : Financial corporations other than internat'l org's</v>
      </c>
    </row>
    <row r="421" spans="2:15" ht="15">
      <c r="B421" s="34"/>
      <c r="C421" s="34"/>
      <c r="D421" s="11">
        <v>8229</v>
      </c>
      <c r="E421" s="137" t="s">
        <v>373</v>
      </c>
      <c r="H421" s="119"/>
      <c r="I421" s="119"/>
      <c r="L421" s="139" t="str">
        <f t="shared" si="44"/>
        <v>A8229</v>
      </c>
      <c r="M421" s="137" t="str">
        <f t="shared" si="48"/>
        <v xml:space="preserve">A8229:  Net acquisition of financial assets : Foreign : Other nonresidents </v>
      </c>
      <c r="N421" s="139" t="str">
        <f t="shared" si="45"/>
        <v>C8229</v>
      </c>
      <c r="O421" s="137" t="str">
        <f t="shared" si="46"/>
        <v xml:space="preserve">C8229:  Net acquisition of financial assets : Foreign : Other nonresidents </v>
      </c>
    </row>
    <row r="422" spans="2:15" ht="15">
      <c r="B422" s="34"/>
      <c r="C422" s="34"/>
      <c r="D422" s="13">
        <v>823</v>
      </c>
      <c r="E422" s="61" t="s">
        <v>374</v>
      </c>
      <c r="H422" s="119"/>
      <c r="I422" s="119"/>
      <c r="L422" s="129" t="str">
        <f t="shared" si="44"/>
        <v>A823</v>
      </c>
      <c r="M422" s="61" t="str">
        <f t="shared" si="48"/>
        <v>A823:  Net acquisition of Monetary gold and SDRs [=323]</v>
      </c>
      <c r="N422" s="129" t="str">
        <f t="shared" si="45"/>
        <v>C823</v>
      </c>
      <c r="O422" s="61" t="str">
        <f t="shared" ref="O422:O435" si="49">N422&amp;":  "&amp;E422</f>
        <v>C823:  Net acquisition of Monetary gold and SDRs [=323]</v>
      </c>
    </row>
    <row r="423" spans="2:15" ht="15">
      <c r="B423" s="34"/>
      <c r="C423" s="34"/>
      <c r="D423" s="13">
        <v>83</v>
      </c>
      <c r="E423" s="138" t="s">
        <v>78</v>
      </c>
      <c r="H423" s="119"/>
      <c r="I423" s="119"/>
      <c r="L423" s="140" t="str">
        <f t="shared" si="44"/>
        <v>A83</v>
      </c>
      <c r="M423" s="138" t="str">
        <f t="shared" si="48"/>
        <v xml:space="preserve">A83:  Net incurrence of liabilities [=33] </v>
      </c>
      <c r="N423" s="140" t="str">
        <f t="shared" si="45"/>
        <v>C83</v>
      </c>
      <c r="O423" s="138" t="str">
        <f t="shared" si="49"/>
        <v xml:space="preserve">C83:  Net incurrence of liabilities [=33] </v>
      </c>
    </row>
    <row r="424" spans="2:15" ht="15">
      <c r="B424" s="34"/>
      <c r="C424" s="34"/>
      <c r="D424" s="13">
        <v>831</v>
      </c>
      <c r="E424" s="61" t="s">
        <v>375</v>
      </c>
      <c r="H424" s="119"/>
      <c r="I424" s="119"/>
      <c r="L424" s="129" t="str">
        <f t="shared" si="44"/>
        <v>A831</v>
      </c>
      <c r="M424" s="61" t="str">
        <f t="shared" si="48"/>
        <v xml:space="preserve">A831:  Net incurrence of liabilities : Domestic [=331] </v>
      </c>
      <c r="N424" s="129" t="str">
        <f t="shared" si="45"/>
        <v>C831</v>
      </c>
      <c r="O424" s="61" t="str">
        <f t="shared" si="49"/>
        <v xml:space="preserve">C831:  Net incurrence of liabilities : Domestic [=331] </v>
      </c>
    </row>
    <row r="425" spans="2:15" ht="15">
      <c r="B425" s="34"/>
      <c r="C425" s="34"/>
      <c r="D425" s="11">
        <v>8311</v>
      </c>
      <c r="E425" s="137" t="s">
        <v>376</v>
      </c>
      <c r="H425" s="119"/>
      <c r="I425" s="119"/>
      <c r="L425" s="139" t="str">
        <f t="shared" si="44"/>
        <v>A8311</v>
      </c>
      <c r="M425" s="137" t="str">
        <f t="shared" si="48"/>
        <v xml:space="preserve">A8311:  Net incurrence of liabilities : Domestic : General government </v>
      </c>
      <c r="N425" s="139" t="str">
        <f t="shared" si="45"/>
        <v>C8311</v>
      </c>
      <c r="O425" s="137" t="str">
        <f t="shared" si="49"/>
        <v xml:space="preserve">C8311:  Net incurrence of liabilities : Domestic : General government </v>
      </c>
    </row>
    <row r="426" spans="2:15" ht="15">
      <c r="B426" s="34"/>
      <c r="C426" s="34"/>
      <c r="D426" s="11">
        <v>8312</v>
      </c>
      <c r="E426" s="137" t="s">
        <v>377</v>
      </c>
      <c r="H426" s="119"/>
      <c r="I426" s="119"/>
      <c r="L426" s="139" t="str">
        <f t="shared" si="44"/>
        <v>A8312</v>
      </c>
      <c r="M426" s="137" t="str">
        <f t="shared" si="48"/>
        <v xml:space="preserve">A8312:  Net incurrence of liabilities : Domestic : Central bank </v>
      </c>
      <c r="N426" s="139" t="str">
        <f t="shared" si="45"/>
        <v>C8312</v>
      </c>
      <c r="O426" s="137" t="str">
        <f t="shared" si="49"/>
        <v xml:space="preserve">C8312:  Net incurrence of liabilities : Domestic : Central bank </v>
      </c>
    </row>
    <row r="427" spans="2:15" ht="15">
      <c r="B427" s="34"/>
      <c r="C427" s="34"/>
      <c r="D427" s="11">
        <v>8313</v>
      </c>
      <c r="E427" s="137" t="s">
        <v>378</v>
      </c>
      <c r="H427" s="119"/>
      <c r="I427" s="119"/>
      <c r="L427" s="139" t="str">
        <f t="shared" si="44"/>
        <v>A8313</v>
      </c>
      <c r="M427" s="137" t="str">
        <f t="shared" si="48"/>
        <v xml:space="preserve">A8313:  Net incurrence of liabilities : Domestic : Other depository corporations </v>
      </c>
      <c r="N427" s="139" t="str">
        <f t="shared" si="45"/>
        <v>C8313</v>
      </c>
      <c r="O427" s="137" t="str">
        <f t="shared" si="49"/>
        <v xml:space="preserve">C8313:  Net incurrence of liabilities : Domestic : Other depository corporations </v>
      </c>
    </row>
    <row r="428" spans="2:15" ht="15">
      <c r="B428" s="34"/>
      <c r="C428" s="34"/>
      <c r="D428" s="11">
        <v>8314</v>
      </c>
      <c r="E428" s="137" t="s">
        <v>379</v>
      </c>
      <c r="H428" s="119"/>
      <c r="I428" s="119"/>
      <c r="L428" s="139" t="str">
        <f t="shared" si="44"/>
        <v>A8314</v>
      </c>
      <c r="M428" s="137" t="str">
        <f t="shared" si="48"/>
        <v>A8314:  Net incurrence of liabilities : Domestic : Financial corporations not elsewhere classified</v>
      </c>
      <c r="N428" s="139" t="str">
        <f t="shared" si="45"/>
        <v>C8314</v>
      </c>
      <c r="O428" s="137" t="str">
        <f t="shared" si="49"/>
        <v>C8314:  Net incurrence of liabilities : Domestic : Financial corporations not elsewhere classified</v>
      </c>
    </row>
    <row r="429" spans="2:15" ht="15">
      <c r="B429" s="34"/>
      <c r="C429" s="34"/>
      <c r="D429" s="11">
        <v>8315</v>
      </c>
      <c r="E429" s="137" t="s">
        <v>380</v>
      </c>
      <c r="H429" s="119"/>
      <c r="I429" s="119"/>
      <c r="L429" s="139" t="str">
        <f t="shared" si="44"/>
        <v>A8315</v>
      </c>
      <c r="M429" s="137" t="str">
        <f t="shared" si="48"/>
        <v xml:space="preserve">A8315:  Net incurrence of liabilities : Domestic : Nonfinancial corporations </v>
      </c>
      <c r="N429" s="139" t="str">
        <f t="shared" si="45"/>
        <v>C8315</v>
      </c>
      <c r="O429" s="137" t="str">
        <f t="shared" si="49"/>
        <v xml:space="preserve">C8315:  Net incurrence of liabilities : Domestic : Nonfinancial corporations </v>
      </c>
    </row>
    <row r="430" spans="2:15" ht="15">
      <c r="B430" s="34"/>
      <c r="C430" s="34"/>
      <c r="D430" s="11">
        <v>8316</v>
      </c>
      <c r="E430" s="137" t="s">
        <v>381</v>
      </c>
      <c r="H430" s="119"/>
      <c r="I430" s="119"/>
      <c r="L430" s="139" t="str">
        <f t="shared" si="44"/>
        <v>A8316</v>
      </c>
      <c r="M430" s="137" t="str">
        <f t="shared" si="48"/>
        <v>A8316:  Net incurrence of liabilities : Domestic : Households &amp; nonprofit institutions serving h/holds</v>
      </c>
      <c r="N430" s="139" t="str">
        <f t="shared" si="45"/>
        <v>C8316</v>
      </c>
      <c r="O430" s="137" t="str">
        <f t="shared" si="49"/>
        <v>C8316:  Net incurrence of liabilities : Domestic : Households &amp; nonprofit institutions serving h/holds</v>
      </c>
    </row>
    <row r="431" spans="2:15" ht="15">
      <c r="B431" s="34"/>
      <c r="C431" s="34"/>
      <c r="D431" s="13">
        <v>832</v>
      </c>
      <c r="E431" s="61" t="s">
        <v>382</v>
      </c>
      <c r="H431" s="119"/>
      <c r="I431" s="119"/>
      <c r="L431" s="129" t="str">
        <f t="shared" si="44"/>
        <v>A832</v>
      </c>
      <c r="M431" s="61" t="str">
        <f t="shared" si="48"/>
        <v xml:space="preserve">A832:  Net incurrence of liabities : Foreign [=332] </v>
      </c>
      <c r="N431" s="129" t="str">
        <f t="shared" si="45"/>
        <v>C832</v>
      </c>
      <c r="O431" s="61" t="str">
        <f t="shared" si="49"/>
        <v xml:space="preserve">C832:  Net incurrence of liabities : Foreign [=332] </v>
      </c>
    </row>
    <row r="432" spans="2:15" ht="15">
      <c r="B432" s="34"/>
      <c r="C432" s="34"/>
      <c r="D432" s="11">
        <v>8321</v>
      </c>
      <c r="E432" s="137" t="s">
        <v>383</v>
      </c>
      <c r="H432" s="119"/>
      <c r="I432" s="119"/>
      <c r="L432" s="139" t="str">
        <f t="shared" si="44"/>
        <v>A8321</v>
      </c>
      <c r="M432" s="137" t="str">
        <f t="shared" si="48"/>
        <v xml:space="preserve">A8321:  Net incurrence of liabities : Foreign : General government </v>
      </c>
      <c r="N432" s="139" t="str">
        <f t="shared" si="45"/>
        <v>C8321</v>
      </c>
      <c r="O432" s="137" t="str">
        <f t="shared" si="49"/>
        <v xml:space="preserve">C8321:  Net incurrence of liabities : Foreign : General government </v>
      </c>
    </row>
    <row r="433" spans="1:15" ht="15">
      <c r="B433" s="34"/>
      <c r="C433" s="34"/>
      <c r="D433" s="11">
        <v>8327</v>
      </c>
      <c r="E433" s="137" t="s">
        <v>474</v>
      </c>
      <c r="H433" s="119"/>
      <c r="I433" s="119"/>
      <c r="L433" s="139" t="str">
        <f t="shared" si="44"/>
        <v>A8327</v>
      </c>
      <c r="M433" s="137" t="str">
        <f t="shared" si="48"/>
        <v>A8327:  Net incurrence of liabities : Foreign : International organizations</v>
      </c>
      <c r="N433" s="139" t="str">
        <f t="shared" si="45"/>
        <v>C8327</v>
      </c>
      <c r="O433" s="137" t="str">
        <f t="shared" si="49"/>
        <v>C8327:  Net incurrence of liabities : Foreign : International organizations</v>
      </c>
    </row>
    <row r="434" spans="1:15" ht="15">
      <c r="B434" s="34"/>
      <c r="C434" s="34"/>
      <c r="D434" s="11">
        <v>8328</v>
      </c>
      <c r="E434" s="137" t="s">
        <v>475</v>
      </c>
      <c r="H434" s="119"/>
      <c r="I434" s="119"/>
      <c r="L434" s="139" t="str">
        <f t="shared" si="44"/>
        <v>A8328</v>
      </c>
      <c r="M434" s="137" t="str">
        <f t="shared" si="48"/>
        <v>A8328:  Net incurrence of liabities : Foreign : Financial corporations other than internat'l org's</v>
      </c>
      <c r="N434" s="139" t="str">
        <f t="shared" si="45"/>
        <v>C8328</v>
      </c>
      <c r="O434" s="137" t="str">
        <f t="shared" si="49"/>
        <v>C8328:  Net incurrence of liabities : Foreign : Financial corporations other than internat'l org's</v>
      </c>
    </row>
    <row r="435" spans="1:15" ht="15.75" thickBot="1">
      <c r="B435" s="34"/>
      <c r="C435" s="34"/>
      <c r="D435" s="170">
        <v>8329</v>
      </c>
      <c r="E435" s="159" t="s">
        <v>476</v>
      </c>
      <c r="H435" s="119"/>
      <c r="I435" s="119"/>
      <c r="L435" s="158" t="str">
        <f t="shared" si="44"/>
        <v>A8329</v>
      </c>
      <c r="M435" s="159" t="str">
        <f t="shared" si="48"/>
        <v xml:space="preserve">A8329:  Net incurrence of liabities : Foreign : Other nonresidents </v>
      </c>
      <c r="N435" s="158" t="str">
        <f t="shared" si="45"/>
        <v>C8329</v>
      </c>
      <c r="O435" s="159" t="str">
        <f t="shared" si="49"/>
        <v xml:space="preserve">C8329:  Net incurrence of liabities : Foreign : Other nonresidents </v>
      </c>
    </row>
    <row r="436" spans="1:15" ht="15">
      <c r="B436" s="34"/>
      <c r="C436" s="34"/>
      <c r="D436" s="42">
        <v>9</v>
      </c>
      <c r="E436" s="73" t="s">
        <v>605</v>
      </c>
      <c r="H436" s="119"/>
      <c r="I436" s="119"/>
      <c r="L436" s="141" t="str">
        <f t="shared" si="44"/>
        <v>A9</v>
      </c>
      <c r="M436" s="73" t="str">
        <f t="shared" si="48"/>
        <v>A9:  CHANGE IN NET WORTH: Other Flows [51 + 52 - 53]</v>
      </c>
      <c r="N436" s="141" t="str">
        <f t="shared" si="45"/>
        <v>C9</v>
      </c>
      <c r="O436" s="175" t="s">
        <v>119</v>
      </c>
    </row>
    <row r="437" spans="1:15" ht="15">
      <c r="B437" s="34"/>
      <c r="C437" s="34"/>
      <c r="D437" s="42">
        <v>91</v>
      </c>
      <c r="E437" s="73" t="s">
        <v>93</v>
      </c>
      <c r="H437" s="119"/>
      <c r="I437" s="119"/>
      <c r="L437" s="141" t="str">
        <f t="shared" si="44"/>
        <v>A91</v>
      </c>
      <c r="M437" s="73" t="str">
        <f t="shared" si="48"/>
        <v>A91:  Other Flows - Nonfinancial assets [511 + 512 + 513 + 514]</v>
      </c>
      <c r="N437" s="141" t="str">
        <f t="shared" si="45"/>
        <v>C91</v>
      </c>
      <c r="O437" s="73" t="str">
        <f t="shared" ref="O437:O468" si="50">N437&amp;":  "&amp;E437</f>
        <v>C91:  Other Flows - Nonfinancial assets [511 + 512 + 513 + 514]</v>
      </c>
    </row>
    <row r="438" spans="1:15">
      <c r="A438" s="110"/>
      <c r="D438" s="13">
        <v>911</v>
      </c>
      <c r="E438" s="31" t="s">
        <v>94</v>
      </c>
      <c r="L438" s="127" t="str">
        <f t="shared" si="44"/>
        <v>A911</v>
      </c>
      <c r="M438" s="31" t="str">
        <f t="shared" si="48"/>
        <v>A911:  Other Flows - Nonfinancial assets : Fixed assets [5111 + 5112 + 5113]</v>
      </c>
      <c r="N438" s="127" t="str">
        <f t="shared" si="45"/>
        <v>C911</v>
      </c>
      <c r="O438" s="31" t="str">
        <f t="shared" si="50"/>
        <v>C911:  Other Flows - Nonfinancial assets : Fixed assets [5111 + 5112 + 5113]</v>
      </c>
    </row>
    <row r="439" spans="1:15">
      <c r="A439" s="112"/>
      <c r="D439" s="11">
        <v>9111</v>
      </c>
      <c r="E439" s="37" t="s">
        <v>95</v>
      </c>
      <c r="L439" s="128" t="str">
        <f t="shared" si="44"/>
        <v>A9111</v>
      </c>
      <c r="M439" s="37" t="str">
        <f t="shared" si="48"/>
        <v xml:space="preserve">A9111:  Other Flows - Nonfinancial assets : Fixed assets:   Buildings and structures </v>
      </c>
      <c r="N439" s="128" t="str">
        <f t="shared" si="45"/>
        <v>C9111</v>
      </c>
      <c r="O439" s="37" t="str">
        <f t="shared" si="50"/>
        <v xml:space="preserve">C9111:  Other Flows - Nonfinancial assets : Fixed assets:   Buildings and structures </v>
      </c>
    </row>
    <row r="440" spans="1:15">
      <c r="A440" s="112"/>
      <c r="D440" s="11">
        <v>9112</v>
      </c>
      <c r="E440" s="37" t="s">
        <v>96</v>
      </c>
      <c r="L440" s="128" t="str">
        <f t="shared" si="44"/>
        <v>A9112</v>
      </c>
      <c r="M440" s="37" t="str">
        <f t="shared" si="48"/>
        <v xml:space="preserve">A9112:  Other Flows - Nonfinancial assets : Fixed assets:  Machinery and equipment </v>
      </c>
      <c r="N440" s="128" t="str">
        <f t="shared" si="45"/>
        <v>C9112</v>
      </c>
      <c r="O440" s="37" t="str">
        <f t="shared" si="50"/>
        <v xml:space="preserve">C9112:  Other Flows - Nonfinancial assets : Fixed assets:  Machinery and equipment </v>
      </c>
    </row>
    <row r="441" spans="1:15">
      <c r="A441" s="112"/>
      <c r="D441" s="11">
        <v>9113</v>
      </c>
      <c r="E441" s="37" t="s">
        <v>97</v>
      </c>
      <c r="L441" s="128" t="str">
        <f t="shared" si="44"/>
        <v>A9113</v>
      </c>
      <c r="M441" s="37" t="str">
        <f t="shared" si="48"/>
        <v xml:space="preserve">A9113:  Other Flows - Nonfinancial assets : Fixed assets:  Other fixed assets </v>
      </c>
      <c r="N441" s="128" t="str">
        <f t="shared" si="45"/>
        <v>C9113</v>
      </c>
      <c r="O441" s="37" t="str">
        <f t="shared" si="50"/>
        <v xml:space="preserve">C9113:  Other Flows - Nonfinancial assets : Fixed assets:  Other fixed assets </v>
      </c>
    </row>
    <row r="442" spans="1:15">
      <c r="A442" s="112"/>
      <c r="D442" s="13">
        <v>912</v>
      </c>
      <c r="E442" s="31" t="s">
        <v>98</v>
      </c>
      <c r="L442" s="127" t="str">
        <f t="shared" si="44"/>
        <v>A912</v>
      </c>
      <c r="M442" s="31" t="str">
        <f t="shared" si="48"/>
        <v xml:space="preserve">A912:  Other Flows - Inventories </v>
      </c>
      <c r="N442" s="127" t="str">
        <f t="shared" si="45"/>
        <v>C912</v>
      </c>
      <c r="O442" s="31" t="str">
        <f t="shared" si="50"/>
        <v xml:space="preserve">C912:  Other Flows - Inventories </v>
      </c>
    </row>
    <row r="443" spans="1:15">
      <c r="A443" s="112"/>
      <c r="D443" s="13">
        <v>913</v>
      </c>
      <c r="E443" s="31" t="s">
        <v>99</v>
      </c>
      <c r="L443" s="127" t="str">
        <f t="shared" si="44"/>
        <v>A913</v>
      </c>
      <c r="M443" s="31" t="str">
        <f t="shared" si="48"/>
        <v xml:space="preserve">A913:  Other Flows - Valuables </v>
      </c>
      <c r="N443" s="127" t="str">
        <f t="shared" si="45"/>
        <v>C913</v>
      </c>
      <c r="O443" s="31" t="str">
        <f t="shared" si="50"/>
        <v xml:space="preserve">C913:  Other Flows - Valuables </v>
      </c>
    </row>
    <row r="444" spans="1:15">
      <c r="A444" s="112"/>
      <c r="D444" s="13">
        <v>914</v>
      </c>
      <c r="E444" s="31" t="s">
        <v>100</v>
      </c>
      <c r="L444" s="127" t="str">
        <f t="shared" si="44"/>
        <v>A914</v>
      </c>
      <c r="M444" s="31" t="str">
        <f t="shared" si="48"/>
        <v>A914:  Other Flows - Nonfinancial assets : Nonproduced assets [5141 + 5142 + 5143 + 5144]</v>
      </c>
      <c r="N444" s="127" t="str">
        <f t="shared" si="45"/>
        <v>C914</v>
      </c>
      <c r="O444" s="31" t="str">
        <f t="shared" si="50"/>
        <v>C914:  Other Flows - Nonfinancial assets : Nonproduced assets [5141 + 5142 + 5143 + 5144]</v>
      </c>
    </row>
    <row r="445" spans="1:15">
      <c r="A445" s="112"/>
      <c r="D445" s="11">
        <v>9141</v>
      </c>
      <c r="E445" s="37" t="s">
        <v>101</v>
      </c>
      <c r="L445" s="128" t="str">
        <f t="shared" si="44"/>
        <v>A9141</v>
      </c>
      <c r="M445" s="37" t="str">
        <f t="shared" si="48"/>
        <v xml:space="preserve">A9141:  Other Flows - Nonfinancial assets : Nonproduced assets:  Land </v>
      </c>
      <c r="N445" s="128" t="str">
        <f t="shared" si="45"/>
        <v>C9141</v>
      </c>
      <c r="O445" s="37" t="str">
        <f t="shared" si="50"/>
        <v xml:space="preserve">C9141:  Other Flows - Nonfinancial assets : Nonproduced assets:  Land </v>
      </c>
    </row>
    <row r="446" spans="1:15">
      <c r="A446" s="112"/>
      <c r="D446" s="11">
        <v>9142</v>
      </c>
      <c r="E446" s="37" t="s">
        <v>102</v>
      </c>
      <c r="L446" s="128" t="str">
        <f t="shared" ref="L446:L497" si="51">"A"&amp;""&amp;D446</f>
        <v>A9142</v>
      </c>
      <c r="M446" s="37" t="str">
        <f t="shared" si="48"/>
        <v xml:space="preserve">A9142:  Other Flows - Nonfinancial assets : Nonproduced assets:  Subsoil assets </v>
      </c>
      <c r="N446" s="128" t="str">
        <f t="shared" ref="N446:N497" si="52">"C"&amp;""&amp;D446</f>
        <v>C9142</v>
      </c>
      <c r="O446" s="37" t="str">
        <f t="shared" si="50"/>
        <v xml:space="preserve">C9142:  Other Flows - Nonfinancial assets : Nonproduced assets:  Subsoil assets </v>
      </c>
    </row>
    <row r="447" spans="1:15">
      <c r="A447" s="112"/>
      <c r="D447" s="11">
        <v>9143</v>
      </c>
      <c r="E447" s="37" t="s">
        <v>103</v>
      </c>
      <c r="L447" s="128" t="str">
        <f t="shared" si="51"/>
        <v>A9143</v>
      </c>
      <c r="M447" s="37" t="str">
        <f t="shared" si="48"/>
        <v xml:space="preserve">A9143:  Other Flows - Nonfinancial assets : Nonproduced assets:  Other naturally occurring assets </v>
      </c>
      <c r="N447" s="128" t="str">
        <f t="shared" si="52"/>
        <v>C9143</v>
      </c>
      <c r="O447" s="37" t="str">
        <f t="shared" si="50"/>
        <v xml:space="preserve">C9143:  Other Flows - Nonfinancial assets : Nonproduced assets:  Other naturally occurring assets </v>
      </c>
    </row>
    <row r="448" spans="1:15">
      <c r="A448" s="112"/>
      <c r="D448" s="11">
        <v>9144</v>
      </c>
      <c r="E448" s="37" t="s">
        <v>104</v>
      </c>
      <c r="L448" s="128" t="str">
        <f t="shared" si="51"/>
        <v>A9144</v>
      </c>
      <c r="M448" s="37" t="str">
        <f t="shared" si="48"/>
        <v xml:space="preserve">A9144:  Other Flows - Nonfinancial assets : Nonproduced assets:  Intangible nonproduced assets </v>
      </c>
      <c r="N448" s="128" t="str">
        <f t="shared" si="52"/>
        <v>C9144</v>
      </c>
      <c r="O448" s="37" t="str">
        <f t="shared" si="50"/>
        <v xml:space="preserve">C9144:  Other Flows - Nonfinancial assets : Nonproduced assets:  Intangible nonproduced assets </v>
      </c>
    </row>
    <row r="449" spans="1:15">
      <c r="A449" s="112"/>
      <c r="D449" s="12">
        <v>92</v>
      </c>
      <c r="E449" s="58" t="s">
        <v>105</v>
      </c>
      <c r="L449" s="129" t="str">
        <f t="shared" si="51"/>
        <v>A92</v>
      </c>
      <c r="M449" s="61" t="str">
        <f t="shared" si="48"/>
        <v xml:space="preserve">A92:  Other Flows - Financial assets [521+522+523] </v>
      </c>
      <c r="N449" s="129" t="str">
        <f t="shared" si="52"/>
        <v>C92</v>
      </c>
      <c r="O449" s="61" t="str">
        <f t="shared" si="50"/>
        <v xml:space="preserve">C92:  Other Flows - Financial assets [521+522+523] </v>
      </c>
    </row>
    <row r="450" spans="1:15">
      <c r="A450" s="112"/>
      <c r="D450" s="15">
        <v>9202</v>
      </c>
      <c r="E450" s="88" t="s">
        <v>573</v>
      </c>
      <c r="L450" s="132" t="str">
        <f t="shared" si="51"/>
        <v>A9202</v>
      </c>
      <c r="M450" s="88" t="str">
        <f t="shared" si="48"/>
        <v xml:space="preserve">A9202:  Other Flows - Financial assets:  Currency and deposits [5212+5222] </v>
      </c>
      <c r="N450" s="132" t="str">
        <f t="shared" si="52"/>
        <v>C9202</v>
      </c>
      <c r="O450" s="88" t="str">
        <f t="shared" si="50"/>
        <v xml:space="preserve">C9202:  Other Flows - Financial assets:  Currency and deposits [5212+5222] </v>
      </c>
    </row>
    <row r="451" spans="1:15">
      <c r="A451" s="114"/>
      <c r="D451" s="15">
        <v>9203</v>
      </c>
      <c r="E451" s="88" t="s">
        <v>574</v>
      </c>
      <c r="L451" s="132" t="str">
        <f t="shared" si="51"/>
        <v>A9203</v>
      </c>
      <c r="M451" s="88" t="str">
        <f t="shared" si="48"/>
        <v xml:space="preserve">A9203:  Other Flows - Financial assets:  Securities other than shares [5213+5223] </v>
      </c>
      <c r="N451" s="132" t="str">
        <f t="shared" si="52"/>
        <v>C9203</v>
      </c>
      <c r="O451" s="88" t="str">
        <f t="shared" si="50"/>
        <v xml:space="preserve">C9203:  Other Flows - Financial assets:  Securities other than shares [5213+5223] </v>
      </c>
    </row>
    <row r="452" spans="1:15">
      <c r="A452" s="112"/>
      <c r="D452" s="15">
        <v>9204</v>
      </c>
      <c r="E452" s="88" t="s">
        <v>575</v>
      </c>
      <c r="L452" s="132" t="str">
        <f t="shared" si="51"/>
        <v>A9204</v>
      </c>
      <c r="M452" s="88" t="str">
        <f t="shared" si="48"/>
        <v xml:space="preserve">A9204:  Other Flows - Financial assets:  Loans [5214+5224] </v>
      </c>
      <c r="N452" s="132" t="str">
        <f t="shared" si="52"/>
        <v>C9204</v>
      </c>
      <c r="O452" s="88" t="str">
        <f t="shared" si="50"/>
        <v xml:space="preserve">C9204:  Other Flows - Financial assets:  Loans [5214+5224] </v>
      </c>
    </row>
    <row r="453" spans="1:15">
      <c r="A453" s="112"/>
      <c r="D453" s="15">
        <v>9205</v>
      </c>
      <c r="E453" s="88" t="s">
        <v>576</v>
      </c>
      <c r="L453" s="132" t="str">
        <f t="shared" si="51"/>
        <v>A9205</v>
      </c>
      <c r="M453" s="88" t="str">
        <f t="shared" si="48"/>
        <v xml:space="preserve">A9205:  Other Flows - Financial assets:  Shares and other equity [5215+5225] </v>
      </c>
      <c r="N453" s="132" t="str">
        <f t="shared" si="52"/>
        <v>C9205</v>
      </c>
      <c r="O453" s="88" t="str">
        <f t="shared" si="50"/>
        <v xml:space="preserve">C9205:  Other Flows - Financial assets:  Shares and other equity [5215+5225] </v>
      </c>
    </row>
    <row r="454" spans="1:15">
      <c r="A454" s="112"/>
      <c r="D454" s="15">
        <v>9206</v>
      </c>
      <c r="E454" s="88" t="s">
        <v>577</v>
      </c>
      <c r="L454" s="132" t="str">
        <f t="shared" si="51"/>
        <v>A9206</v>
      </c>
      <c r="M454" s="88" t="str">
        <f t="shared" si="48"/>
        <v xml:space="preserve">A9206:  Other Flows - Financial assets:  Insurance technical reserves [5216+5226] </v>
      </c>
      <c r="N454" s="132" t="str">
        <f t="shared" si="52"/>
        <v>C9206</v>
      </c>
      <c r="O454" s="88" t="str">
        <f t="shared" si="50"/>
        <v xml:space="preserve">C9206:  Other Flows - Financial assets:  Insurance technical reserves [5216+5226] </v>
      </c>
    </row>
    <row r="455" spans="1:15">
      <c r="A455" s="112"/>
      <c r="D455" s="15">
        <v>9207</v>
      </c>
      <c r="E455" s="88" t="s">
        <v>578</v>
      </c>
      <c r="L455" s="132" t="str">
        <f t="shared" si="51"/>
        <v>A9207</v>
      </c>
      <c r="M455" s="88" t="str">
        <f t="shared" si="48"/>
        <v xml:space="preserve">A9207:  Other Flows - Financial assets:  Financial derivatives [5217+5227] </v>
      </c>
      <c r="N455" s="132" t="str">
        <f t="shared" si="52"/>
        <v>C9207</v>
      </c>
      <c r="O455" s="88" t="str">
        <f t="shared" si="50"/>
        <v xml:space="preserve">C9207:  Other Flows - Financial assets:  Financial derivatives [5217+5227] </v>
      </c>
    </row>
    <row r="456" spans="1:15">
      <c r="A456" s="112"/>
      <c r="D456" s="15">
        <v>9208</v>
      </c>
      <c r="E456" s="88" t="s">
        <v>579</v>
      </c>
      <c r="L456" s="132" t="str">
        <f t="shared" si="51"/>
        <v>A9208</v>
      </c>
      <c r="M456" s="88" t="str">
        <f t="shared" si="48"/>
        <v xml:space="preserve">A9208:  Other Flows - Financial assets:  Other accounts receivable [5218+5228] </v>
      </c>
      <c r="N456" s="132" t="str">
        <f t="shared" si="52"/>
        <v>C9208</v>
      </c>
      <c r="O456" s="88" t="str">
        <f t="shared" si="50"/>
        <v xml:space="preserve">C9208:  Other Flows - Financial assets:  Other accounts receivable [5218+5228] </v>
      </c>
    </row>
    <row r="457" spans="1:15">
      <c r="A457" s="112"/>
      <c r="D457" s="13">
        <v>921</v>
      </c>
      <c r="E457" s="31" t="s">
        <v>214</v>
      </c>
      <c r="L457" s="127" t="str">
        <f t="shared" si="51"/>
        <v>A921</v>
      </c>
      <c r="M457" s="31" t="str">
        <f t="shared" si="48"/>
        <v>A921:  Other Flows - Financial assets:  Domestic  [5212 + 5213 + 5214 + 5215 + 5216+ 5217 + 5218]</v>
      </c>
      <c r="N457" s="127" t="str">
        <f t="shared" si="52"/>
        <v>C921</v>
      </c>
      <c r="O457" s="31" t="str">
        <f t="shared" si="50"/>
        <v>C921:  Other Flows - Financial assets:  Domestic  [5212 + 5213 + 5214 + 5215 + 5216+ 5217 + 5218]</v>
      </c>
    </row>
    <row r="458" spans="1:15">
      <c r="A458" s="112"/>
      <c r="D458" s="11">
        <v>9212</v>
      </c>
      <c r="E458" s="37" t="s">
        <v>215</v>
      </c>
      <c r="L458" s="128" t="str">
        <f t="shared" si="51"/>
        <v>A9212</v>
      </c>
      <c r="M458" s="37" t="str">
        <f t="shared" si="48"/>
        <v xml:space="preserve">A9212:  Other Flows - Financial assets:  Domestic - Currency and deposits </v>
      </c>
      <c r="N458" s="128" t="str">
        <f t="shared" si="52"/>
        <v>C9212</v>
      </c>
      <c r="O458" s="37" t="str">
        <f t="shared" si="50"/>
        <v xml:space="preserve">C9212:  Other Flows - Financial assets:  Domestic - Currency and deposits </v>
      </c>
    </row>
    <row r="459" spans="1:15">
      <c r="A459" s="114"/>
      <c r="D459" s="11">
        <v>9213</v>
      </c>
      <c r="E459" s="37" t="s">
        <v>216</v>
      </c>
      <c r="L459" s="128" t="str">
        <f t="shared" si="51"/>
        <v>A9213</v>
      </c>
      <c r="M459" s="37" t="str">
        <f t="shared" si="48"/>
        <v xml:space="preserve">A9213:  Other Flows - Financial assets:  Domestic - Securities other than shares </v>
      </c>
      <c r="N459" s="128" t="str">
        <f t="shared" si="52"/>
        <v>C9213</v>
      </c>
      <c r="O459" s="37" t="str">
        <f t="shared" si="50"/>
        <v xml:space="preserve">C9213:  Other Flows - Financial assets:  Domestic - Securities other than shares </v>
      </c>
    </row>
    <row r="460" spans="1:15">
      <c r="A460" s="116"/>
      <c r="D460" s="11">
        <v>9214</v>
      </c>
      <c r="E460" s="37" t="s">
        <v>217</v>
      </c>
      <c r="L460" s="128" t="str">
        <f t="shared" si="51"/>
        <v>A9214</v>
      </c>
      <c r="M460" s="37" t="str">
        <f t="shared" si="48"/>
        <v xml:space="preserve">A9214:  Other Flows - Financial assets:  Domestic - Loans </v>
      </c>
      <c r="N460" s="128" t="str">
        <f t="shared" si="52"/>
        <v>C9214</v>
      </c>
      <c r="O460" s="37" t="str">
        <f t="shared" si="50"/>
        <v xml:space="preserve">C9214:  Other Flows - Financial assets:  Domestic - Loans </v>
      </c>
    </row>
    <row r="461" spans="1:15">
      <c r="A461" s="112"/>
      <c r="D461" s="11">
        <v>9215</v>
      </c>
      <c r="E461" s="37" t="s">
        <v>218</v>
      </c>
      <c r="L461" s="128" t="str">
        <f t="shared" si="51"/>
        <v>A9215</v>
      </c>
      <c r="M461" s="37" t="str">
        <f t="shared" si="48"/>
        <v xml:space="preserve">A9215:  Other Flows - Financial assets:  Domestic - Shares and other equity </v>
      </c>
      <c r="N461" s="128" t="str">
        <f t="shared" si="52"/>
        <v>C9215</v>
      </c>
      <c r="O461" s="37" t="str">
        <f t="shared" si="50"/>
        <v xml:space="preserve">C9215:  Other Flows - Financial assets:  Domestic - Shares and other equity </v>
      </c>
    </row>
    <row r="462" spans="1:15">
      <c r="A462" s="112"/>
      <c r="D462" s="11">
        <v>9216</v>
      </c>
      <c r="E462" s="37" t="s">
        <v>219</v>
      </c>
      <c r="L462" s="128" t="str">
        <f t="shared" si="51"/>
        <v>A9216</v>
      </c>
      <c r="M462" s="37" t="str">
        <f t="shared" si="48"/>
        <v xml:space="preserve">A9216:  Other Flows - Financial assets:  Domestic - Insurance technical reserves </v>
      </c>
      <c r="N462" s="128" t="str">
        <f t="shared" si="52"/>
        <v>C9216</v>
      </c>
      <c r="O462" s="37" t="str">
        <f t="shared" si="50"/>
        <v xml:space="preserve">C9216:  Other Flows - Financial assets:  Domestic - Insurance technical reserves </v>
      </c>
    </row>
    <row r="463" spans="1:15">
      <c r="A463" s="112"/>
      <c r="D463" s="11">
        <v>9217</v>
      </c>
      <c r="E463" s="37" t="s">
        <v>220</v>
      </c>
      <c r="L463" s="128" t="str">
        <f t="shared" si="51"/>
        <v>A9217</v>
      </c>
      <c r="M463" s="37" t="str">
        <f t="shared" si="48"/>
        <v xml:space="preserve">A9217:  Other Flows - Financial assets:  Domestic - Financial derivatives </v>
      </c>
      <c r="N463" s="128" t="str">
        <f t="shared" si="52"/>
        <v>C9217</v>
      </c>
      <c r="O463" s="37" t="str">
        <f t="shared" si="50"/>
        <v xml:space="preserve">C9217:  Other Flows - Financial assets:  Domestic - Financial derivatives </v>
      </c>
    </row>
    <row r="464" spans="1:15">
      <c r="A464" s="112"/>
      <c r="D464" s="11">
        <v>9218</v>
      </c>
      <c r="E464" s="37" t="s">
        <v>221</v>
      </c>
      <c r="L464" s="128" t="str">
        <f t="shared" si="51"/>
        <v>A9218</v>
      </c>
      <c r="M464" s="37" t="str">
        <f t="shared" si="48"/>
        <v xml:space="preserve">A9218:  Other Flows - Financial assets:  Domestic - Other accounts receivable </v>
      </c>
      <c r="N464" s="128" t="str">
        <f t="shared" si="52"/>
        <v>C9218</v>
      </c>
      <c r="O464" s="37" t="str">
        <f t="shared" si="50"/>
        <v xml:space="preserve">C9218:  Other Flows - Financial assets:  Domestic - Other accounts receivable </v>
      </c>
    </row>
    <row r="465" spans="1:15">
      <c r="A465" s="116"/>
      <c r="D465" s="13">
        <v>922</v>
      </c>
      <c r="E465" s="31" t="s">
        <v>222</v>
      </c>
      <c r="L465" s="127" t="str">
        <f t="shared" si="51"/>
        <v>A922</v>
      </c>
      <c r="M465" s="31" t="str">
        <f t="shared" si="48"/>
        <v>A922:  Other Flows - Financial assets:  Foreign  [5222 + 5223 + 5224 + 5225 + 5226+ 5227 + 5228]</v>
      </c>
      <c r="N465" s="127" t="str">
        <f t="shared" si="52"/>
        <v>C922</v>
      </c>
      <c r="O465" s="31" t="str">
        <f t="shared" si="50"/>
        <v>C922:  Other Flows - Financial assets:  Foreign  [5222 + 5223 + 5224 + 5225 + 5226+ 5227 + 5228]</v>
      </c>
    </row>
    <row r="466" spans="1:15">
      <c r="A466" s="112"/>
      <c r="D466" s="11">
        <v>9222</v>
      </c>
      <c r="E466" s="37" t="s">
        <v>223</v>
      </c>
      <c r="L466" s="128" t="str">
        <f t="shared" si="51"/>
        <v>A9222</v>
      </c>
      <c r="M466" s="37" t="str">
        <f t="shared" si="48"/>
        <v xml:space="preserve">A9222:  Other Flows - Financial assets:  Foreign  - Currency and deposits </v>
      </c>
      <c r="N466" s="128" t="str">
        <f t="shared" si="52"/>
        <v>C9222</v>
      </c>
      <c r="O466" s="37" t="str">
        <f t="shared" si="50"/>
        <v xml:space="preserve">C9222:  Other Flows - Financial assets:  Foreign  - Currency and deposits </v>
      </c>
    </row>
    <row r="467" spans="1:15">
      <c r="A467" s="112"/>
      <c r="D467" s="11">
        <v>9223</v>
      </c>
      <c r="E467" s="37" t="s">
        <v>224</v>
      </c>
      <c r="L467" s="128" t="str">
        <f t="shared" si="51"/>
        <v>A9223</v>
      </c>
      <c r="M467" s="37" t="str">
        <f t="shared" si="48"/>
        <v xml:space="preserve">A9223:  Other Flows - Financial assets:  Foreign  - Securities other than shares </v>
      </c>
      <c r="N467" s="128" t="str">
        <f t="shared" si="52"/>
        <v>C9223</v>
      </c>
      <c r="O467" s="37" t="str">
        <f t="shared" si="50"/>
        <v xml:space="preserve">C9223:  Other Flows - Financial assets:  Foreign  - Securities other than shares </v>
      </c>
    </row>
    <row r="468" spans="1:15">
      <c r="A468" s="112"/>
      <c r="D468" s="11">
        <v>9224</v>
      </c>
      <c r="E468" s="37" t="s">
        <v>337</v>
      </c>
      <c r="L468" s="128" t="str">
        <f t="shared" si="51"/>
        <v>A9224</v>
      </c>
      <c r="M468" s="37" t="str">
        <f t="shared" si="48"/>
        <v xml:space="preserve">A9224:  Other Flows - Financial assets:  Foreign  - Loans </v>
      </c>
      <c r="N468" s="128" t="str">
        <f t="shared" si="52"/>
        <v>C9224</v>
      </c>
      <c r="O468" s="37" t="str">
        <f t="shared" si="50"/>
        <v xml:space="preserve">C9224:  Other Flows - Financial assets:  Foreign  - Loans </v>
      </c>
    </row>
    <row r="469" spans="1:15">
      <c r="A469" s="112"/>
      <c r="D469" s="11">
        <v>9225</v>
      </c>
      <c r="E469" s="37" t="s">
        <v>338</v>
      </c>
      <c r="L469" s="128" t="str">
        <f t="shared" si="51"/>
        <v>A9225</v>
      </c>
      <c r="M469" s="37" t="str">
        <f t="shared" si="48"/>
        <v xml:space="preserve">A9225:  Other Flows - Financial assets:  Foreign  - Shares and other equity </v>
      </c>
      <c r="N469" s="128" t="str">
        <f t="shared" si="52"/>
        <v>C9225</v>
      </c>
      <c r="O469" s="37" t="str">
        <f t="shared" ref="O469:O497" si="53">N469&amp;":  "&amp;E469</f>
        <v xml:space="preserve">C9225:  Other Flows - Financial assets:  Foreign  - Shares and other equity </v>
      </c>
    </row>
    <row r="470" spans="1:15">
      <c r="A470" s="114"/>
      <c r="D470" s="11">
        <v>9226</v>
      </c>
      <c r="E470" s="37" t="s">
        <v>339</v>
      </c>
      <c r="L470" s="128" t="str">
        <f t="shared" si="51"/>
        <v>A9226</v>
      </c>
      <c r="M470" s="37" t="str">
        <f t="shared" si="48"/>
        <v xml:space="preserve">A9226:  Other Flows - Financial assets:  Foreign  - Insurance technical reserves </v>
      </c>
      <c r="N470" s="128" t="str">
        <f t="shared" si="52"/>
        <v>C9226</v>
      </c>
      <c r="O470" s="37" t="str">
        <f t="shared" si="53"/>
        <v xml:space="preserve">C9226:  Other Flows - Financial assets:  Foreign  - Insurance technical reserves </v>
      </c>
    </row>
    <row r="471" spans="1:15">
      <c r="A471" s="114"/>
      <c r="D471" s="11">
        <v>9227</v>
      </c>
      <c r="E471" s="37" t="s">
        <v>340</v>
      </c>
      <c r="L471" s="128" t="str">
        <f t="shared" si="51"/>
        <v>A9227</v>
      </c>
      <c r="M471" s="37" t="str">
        <f t="shared" si="48"/>
        <v xml:space="preserve">A9227:  Other Flows - Financial assets:  Foreign  - Financial derivatives </v>
      </c>
      <c r="N471" s="128" t="str">
        <f t="shared" si="52"/>
        <v>C9227</v>
      </c>
      <c r="O471" s="37" t="str">
        <f t="shared" si="53"/>
        <v xml:space="preserve">C9227:  Other Flows - Financial assets:  Foreign  - Financial derivatives </v>
      </c>
    </row>
    <row r="472" spans="1:15">
      <c r="A472" s="114"/>
      <c r="D472" s="11">
        <v>9228</v>
      </c>
      <c r="E472" s="37" t="s">
        <v>341</v>
      </c>
      <c r="L472" s="128" t="str">
        <f t="shared" si="51"/>
        <v>A9228</v>
      </c>
      <c r="M472" s="37" t="str">
        <f t="shared" si="48"/>
        <v xml:space="preserve">A9228:  Other Flows - Financial assets:  Foreign  - Other accounts receivable </v>
      </c>
      <c r="N472" s="128" t="str">
        <f t="shared" si="52"/>
        <v>C9228</v>
      </c>
      <c r="O472" s="37" t="str">
        <f t="shared" si="53"/>
        <v xml:space="preserve">C9228:  Other Flows - Financial assets:  Foreign  - Other accounts receivable </v>
      </c>
    </row>
    <row r="473" spans="1:15">
      <c r="A473" s="112"/>
      <c r="D473" s="54">
        <v>923</v>
      </c>
      <c r="E473" s="55" t="s">
        <v>342</v>
      </c>
      <c r="L473" s="127" t="str">
        <f t="shared" si="51"/>
        <v>A923</v>
      </c>
      <c r="M473" s="31" t="str">
        <f t="shared" si="48"/>
        <v xml:space="preserve">A923:  Other Flows - Financial assets:  Monetary gold and SDRs </v>
      </c>
      <c r="N473" s="127" t="str">
        <f t="shared" si="52"/>
        <v>C923</v>
      </c>
      <c r="O473" s="31" t="str">
        <f t="shared" si="53"/>
        <v xml:space="preserve">C923:  Other Flows - Financial assets:  Monetary gold and SDRs </v>
      </c>
    </row>
    <row r="474" spans="1:15">
      <c r="A474" s="112"/>
      <c r="D474" s="12">
        <v>93</v>
      </c>
      <c r="E474" s="58" t="s">
        <v>343</v>
      </c>
      <c r="L474" s="129" t="str">
        <f t="shared" si="51"/>
        <v>A93</v>
      </c>
      <c r="M474" s="61" t="str">
        <f t="shared" si="48"/>
        <v xml:space="preserve">A93:  Other Flows - Liabilities [531+532] </v>
      </c>
      <c r="N474" s="129" t="str">
        <f t="shared" si="52"/>
        <v>C93</v>
      </c>
      <c r="O474" s="61" t="str">
        <f t="shared" si="53"/>
        <v xml:space="preserve">C93:  Other Flows - Liabilities [531+532] </v>
      </c>
    </row>
    <row r="475" spans="1:15">
      <c r="A475" s="112"/>
      <c r="D475" s="15">
        <v>9302</v>
      </c>
      <c r="E475" s="88" t="s">
        <v>344</v>
      </c>
      <c r="L475" s="132" t="str">
        <f t="shared" si="51"/>
        <v>A9302</v>
      </c>
      <c r="M475" s="88" t="str">
        <f t="shared" ref="M475:M497" si="54">L475&amp;":  "&amp;E475</f>
        <v xml:space="preserve">A9302:  Other Flows - Liabilities:  Currency and deposits [5312+5322] </v>
      </c>
      <c r="N475" s="132" t="str">
        <f t="shared" si="52"/>
        <v>C9302</v>
      </c>
      <c r="O475" s="88" t="str">
        <f t="shared" si="53"/>
        <v xml:space="preserve">C9302:  Other Flows - Liabilities:  Currency and deposits [5312+5322] </v>
      </c>
    </row>
    <row r="476" spans="1:15">
      <c r="A476" s="112"/>
      <c r="D476" s="15">
        <v>9303</v>
      </c>
      <c r="E476" s="88" t="s">
        <v>345</v>
      </c>
      <c r="L476" s="132" t="str">
        <f t="shared" si="51"/>
        <v>A9303</v>
      </c>
      <c r="M476" s="88" t="str">
        <f t="shared" si="54"/>
        <v xml:space="preserve">A9303:  Other Flows - Liabilities:  Securities other than shares [5313+5323] </v>
      </c>
      <c r="N476" s="132" t="str">
        <f t="shared" si="52"/>
        <v>C9303</v>
      </c>
      <c r="O476" s="88" t="str">
        <f t="shared" si="53"/>
        <v xml:space="preserve">C9303:  Other Flows - Liabilities:  Securities other than shares [5313+5323] </v>
      </c>
    </row>
    <row r="477" spans="1:15">
      <c r="A477" s="112"/>
      <c r="D477" s="15">
        <v>9304</v>
      </c>
      <c r="E477" s="88" t="s">
        <v>346</v>
      </c>
      <c r="L477" s="132" t="str">
        <f t="shared" si="51"/>
        <v>A9304</v>
      </c>
      <c r="M477" s="88" t="str">
        <f t="shared" si="54"/>
        <v xml:space="preserve">A9304:  Other Flows - Liabilities:  Loans [5314+5324] </v>
      </c>
      <c r="N477" s="132" t="str">
        <f t="shared" si="52"/>
        <v>C9304</v>
      </c>
      <c r="O477" s="88" t="str">
        <f t="shared" si="53"/>
        <v xml:space="preserve">C9304:  Other Flows - Liabilities:  Loans [5314+5324] </v>
      </c>
    </row>
    <row r="478" spans="1:15">
      <c r="A478" s="116"/>
      <c r="D478" s="15">
        <v>9305</v>
      </c>
      <c r="E478" s="88" t="s">
        <v>347</v>
      </c>
      <c r="L478" s="132" t="str">
        <f t="shared" si="51"/>
        <v>A9305</v>
      </c>
      <c r="M478" s="88" t="str">
        <f t="shared" si="54"/>
        <v xml:space="preserve">A9305:  Other Flows - Liabilities:  Shares and other equity [5315+5325] </v>
      </c>
      <c r="N478" s="132" t="str">
        <f t="shared" si="52"/>
        <v>C9305</v>
      </c>
      <c r="O478" s="88" t="str">
        <f t="shared" si="53"/>
        <v xml:space="preserve">C9305:  Other Flows - Liabilities:  Shares and other equity [5315+5325] </v>
      </c>
    </row>
    <row r="479" spans="1:15">
      <c r="A479" s="112"/>
      <c r="D479" s="15">
        <v>9306</v>
      </c>
      <c r="E479" s="88" t="s">
        <v>348</v>
      </c>
      <c r="L479" s="132" t="str">
        <f t="shared" si="51"/>
        <v>A9306</v>
      </c>
      <c r="M479" s="88" t="str">
        <f t="shared" si="54"/>
        <v xml:space="preserve">A9306:  Other Flows - Liabilities:  Insurance technical reserves [5316+5326] </v>
      </c>
      <c r="N479" s="132" t="str">
        <f t="shared" si="52"/>
        <v>C9306</v>
      </c>
      <c r="O479" s="88" t="str">
        <f t="shared" si="53"/>
        <v xml:space="preserve">C9306:  Other Flows - Liabilities:  Insurance technical reserves [5316+5326] </v>
      </c>
    </row>
    <row r="480" spans="1:15">
      <c r="A480" s="112"/>
      <c r="D480" s="15">
        <v>9307</v>
      </c>
      <c r="E480" s="88" t="s">
        <v>349</v>
      </c>
      <c r="L480" s="132" t="str">
        <f t="shared" si="51"/>
        <v>A9307</v>
      </c>
      <c r="M480" s="88" t="str">
        <f t="shared" si="54"/>
        <v xml:space="preserve">A9307:  Other Flows - Liabilities:  Financial derivatives [5317+5327] </v>
      </c>
      <c r="N480" s="132" t="str">
        <f t="shared" si="52"/>
        <v>C9307</v>
      </c>
      <c r="O480" s="88" t="str">
        <f t="shared" si="53"/>
        <v xml:space="preserve">C9307:  Other Flows - Liabilities:  Financial derivatives [5317+5327] </v>
      </c>
    </row>
    <row r="481" spans="1:15">
      <c r="A481" s="112"/>
      <c r="D481" s="15">
        <v>9308</v>
      </c>
      <c r="E481" s="88" t="s">
        <v>68</v>
      </c>
      <c r="L481" s="132" t="str">
        <f t="shared" si="51"/>
        <v>A9308</v>
      </c>
      <c r="M481" s="88" t="str">
        <f t="shared" si="54"/>
        <v xml:space="preserve">A9308:  Other Flows - Liabilities:  Other accounts payable [5318+5328] </v>
      </c>
      <c r="N481" s="132" t="str">
        <f t="shared" si="52"/>
        <v>C9308</v>
      </c>
      <c r="O481" s="88" t="str">
        <f t="shared" si="53"/>
        <v xml:space="preserve">C9308:  Other Flows - Liabilities:  Other accounts payable [5318+5328] </v>
      </c>
    </row>
    <row r="482" spans="1:15">
      <c r="A482" s="112"/>
      <c r="D482" s="13">
        <v>931</v>
      </c>
      <c r="E482" s="31" t="s">
        <v>350</v>
      </c>
      <c r="L482" s="127" t="str">
        <f t="shared" si="51"/>
        <v>A931</v>
      </c>
      <c r="M482" s="31" t="str">
        <f t="shared" si="54"/>
        <v>A931:  Other Flows - Liabilities:  Domestic  [5312 + 5313 + 5314 + 5315 + 5316+ 5317 + 5318]</v>
      </c>
      <c r="N482" s="127" t="str">
        <f t="shared" si="52"/>
        <v>C931</v>
      </c>
      <c r="O482" s="31" t="str">
        <f t="shared" si="53"/>
        <v>C931:  Other Flows - Liabilities:  Domestic  [5312 + 5313 + 5314 + 5315 + 5316+ 5317 + 5318]</v>
      </c>
    </row>
    <row r="483" spans="1:15">
      <c r="A483" s="112"/>
      <c r="D483" s="11">
        <v>9312</v>
      </c>
      <c r="E483" s="37" t="s">
        <v>351</v>
      </c>
      <c r="L483" s="128" t="str">
        <f t="shared" si="51"/>
        <v>A9312</v>
      </c>
      <c r="M483" s="37" t="str">
        <f t="shared" si="54"/>
        <v xml:space="preserve">A9312:  Other Flows - Liabilities:  Domestic - Currency and deposits </v>
      </c>
      <c r="N483" s="128" t="str">
        <f t="shared" si="52"/>
        <v>C9312</v>
      </c>
      <c r="O483" s="37" t="str">
        <f t="shared" si="53"/>
        <v xml:space="preserve">C9312:  Other Flows - Liabilities:  Domestic - Currency and deposits </v>
      </c>
    </row>
    <row r="484" spans="1:15">
      <c r="A484" s="116"/>
      <c r="D484" s="11">
        <v>9313</v>
      </c>
      <c r="E484" s="37" t="s">
        <v>352</v>
      </c>
      <c r="L484" s="128" t="str">
        <f t="shared" si="51"/>
        <v>A9313</v>
      </c>
      <c r="M484" s="37" t="str">
        <f t="shared" si="54"/>
        <v xml:space="preserve">A9313:  Other Flows - Liabilities:  Domestic - Securities other than shares </v>
      </c>
      <c r="N484" s="128" t="str">
        <f t="shared" si="52"/>
        <v>C9313</v>
      </c>
      <c r="O484" s="37" t="str">
        <f t="shared" si="53"/>
        <v xml:space="preserve">C9313:  Other Flows - Liabilities:  Domestic - Securities other than shares </v>
      </c>
    </row>
    <row r="485" spans="1:15">
      <c r="A485" s="112"/>
      <c r="D485" s="11">
        <v>9314</v>
      </c>
      <c r="E485" s="37" t="s">
        <v>353</v>
      </c>
      <c r="L485" s="128" t="str">
        <f t="shared" si="51"/>
        <v>A9314</v>
      </c>
      <c r="M485" s="37" t="str">
        <f t="shared" si="54"/>
        <v xml:space="preserve">A9314:  Other Flows - Liabilities:  Domestic - Loans </v>
      </c>
      <c r="N485" s="128" t="str">
        <f t="shared" si="52"/>
        <v>C9314</v>
      </c>
      <c r="O485" s="37" t="str">
        <f t="shared" si="53"/>
        <v xml:space="preserve">C9314:  Other Flows - Liabilities:  Domestic - Loans </v>
      </c>
    </row>
    <row r="486" spans="1:15">
      <c r="A486" s="112"/>
      <c r="D486" s="14">
        <v>9315</v>
      </c>
      <c r="E486" s="92" t="s">
        <v>354</v>
      </c>
      <c r="L486" s="133" t="str">
        <f t="shared" si="51"/>
        <v>A9315</v>
      </c>
      <c r="M486" s="92" t="str">
        <f t="shared" si="54"/>
        <v xml:space="preserve">A9315:  Other Flows - Liabilities:  Domestic - Shares and other equity </v>
      </c>
      <c r="N486" s="133" t="str">
        <f t="shared" si="52"/>
        <v>C9315</v>
      </c>
      <c r="O486" s="92" t="str">
        <f t="shared" si="53"/>
        <v xml:space="preserve">C9315:  Other Flows - Liabilities:  Domestic - Shares and other equity </v>
      </c>
    </row>
    <row r="487" spans="1:15">
      <c r="A487" s="112"/>
      <c r="D487" s="14">
        <v>9316</v>
      </c>
      <c r="E487" s="92" t="s">
        <v>355</v>
      </c>
      <c r="L487" s="133" t="str">
        <f t="shared" si="51"/>
        <v>A9316</v>
      </c>
      <c r="M487" s="92" t="str">
        <f t="shared" si="54"/>
        <v xml:space="preserve">A9316:  Other Flows - Liabilities:  Domestic - Insurance technical reserves </v>
      </c>
      <c r="N487" s="133" t="str">
        <f t="shared" si="52"/>
        <v>C9316</v>
      </c>
      <c r="O487" s="92" t="str">
        <f t="shared" si="53"/>
        <v xml:space="preserve">C9316:  Other Flows - Liabilities:  Domestic - Insurance technical reserves </v>
      </c>
    </row>
    <row r="488" spans="1:15">
      <c r="A488" s="112"/>
      <c r="D488" s="14">
        <v>9317</v>
      </c>
      <c r="E488" s="92" t="s">
        <v>356</v>
      </c>
      <c r="L488" s="133" t="str">
        <f t="shared" si="51"/>
        <v>A9317</v>
      </c>
      <c r="M488" s="92" t="str">
        <f t="shared" si="54"/>
        <v xml:space="preserve">A9317:  Other Flows - Liabilities:  Domestic - Financial derivatives </v>
      </c>
      <c r="N488" s="133" t="str">
        <f t="shared" si="52"/>
        <v>C9317</v>
      </c>
      <c r="O488" s="92" t="str">
        <f t="shared" si="53"/>
        <v xml:space="preserve">C9317:  Other Flows - Liabilities:  Domestic - Financial derivatives </v>
      </c>
    </row>
    <row r="489" spans="1:15">
      <c r="A489" s="112"/>
      <c r="D489" s="14">
        <v>9318</v>
      </c>
      <c r="E489" s="92" t="s">
        <v>357</v>
      </c>
      <c r="L489" s="133" t="str">
        <f t="shared" si="51"/>
        <v>A9318</v>
      </c>
      <c r="M489" s="92" t="str">
        <f t="shared" si="54"/>
        <v xml:space="preserve">A9318:  Other Flows - Liabilities:  Domestic - Other accounts payable </v>
      </c>
      <c r="N489" s="133" t="str">
        <f t="shared" si="52"/>
        <v>C9318</v>
      </c>
      <c r="O489" s="92" t="str">
        <f t="shared" si="53"/>
        <v xml:space="preserve">C9318:  Other Flows - Liabilities:  Domestic - Other accounts payable </v>
      </c>
    </row>
    <row r="490" spans="1:15">
      <c r="A490" s="116"/>
      <c r="D490" s="93">
        <v>932</v>
      </c>
      <c r="E490" s="94" t="s">
        <v>358</v>
      </c>
      <c r="L490" s="134" t="str">
        <f t="shared" si="51"/>
        <v>A932</v>
      </c>
      <c r="M490" s="94" t="str">
        <f t="shared" si="54"/>
        <v>A932:  Other Flows - Liabilities:  Foreign [5322 + 5323 + 5324 + 5325 + 5326+ 5327 + 5328]</v>
      </c>
      <c r="N490" s="134" t="str">
        <f t="shared" si="52"/>
        <v>C932</v>
      </c>
      <c r="O490" s="94" t="str">
        <f t="shared" si="53"/>
        <v>C932:  Other Flows - Liabilities:  Foreign [5322 + 5323 + 5324 + 5325 + 5326+ 5327 + 5328]</v>
      </c>
    </row>
    <row r="491" spans="1:15">
      <c r="A491" s="114"/>
      <c r="D491" s="14">
        <v>9322</v>
      </c>
      <c r="E491" s="92" t="s">
        <v>359</v>
      </c>
      <c r="L491" s="133" t="str">
        <f t="shared" si="51"/>
        <v>A9322</v>
      </c>
      <c r="M491" s="92" t="str">
        <f t="shared" si="54"/>
        <v xml:space="preserve">A9322:  Other Flows - Liabilities:  Foreign  - Currency and deposits </v>
      </c>
      <c r="N491" s="133" t="str">
        <f t="shared" si="52"/>
        <v>C9322</v>
      </c>
      <c r="O491" s="92" t="str">
        <f t="shared" si="53"/>
        <v xml:space="preserve">C9322:  Other Flows - Liabilities:  Foreign  - Currency and deposits </v>
      </c>
    </row>
    <row r="492" spans="1:15">
      <c r="A492" s="112"/>
      <c r="D492" s="14">
        <v>9323</v>
      </c>
      <c r="E492" s="92" t="s">
        <v>360</v>
      </c>
      <c r="L492" s="133" t="str">
        <f t="shared" si="51"/>
        <v>A9323</v>
      </c>
      <c r="M492" s="92" t="str">
        <f t="shared" si="54"/>
        <v xml:space="preserve">A9323:  Other Flows - Liabilities:  Foreign  - Securities other than shares </v>
      </c>
      <c r="N492" s="133" t="str">
        <f t="shared" si="52"/>
        <v>C9323</v>
      </c>
      <c r="O492" s="92" t="str">
        <f t="shared" si="53"/>
        <v xml:space="preserve">C9323:  Other Flows - Liabilities:  Foreign  - Securities other than shares </v>
      </c>
    </row>
    <row r="493" spans="1:15">
      <c r="A493" s="112"/>
      <c r="D493" s="14">
        <v>9324</v>
      </c>
      <c r="E493" s="92" t="s">
        <v>361</v>
      </c>
      <c r="L493" s="133" t="str">
        <f t="shared" si="51"/>
        <v>A9324</v>
      </c>
      <c r="M493" s="92" t="str">
        <f t="shared" si="54"/>
        <v xml:space="preserve">A9324:  Other Flows - Liabilities:  Foreign  - Loans </v>
      </c>
      <c r="N493" s="133" t="str">
        <f t="shared" si="52"/>
        <v>C9324</v>
      </c>
      <c r="O493" s="92" t="str">
        <f t="shared" si="53"/>
        <v xml:space="preserve">C9324:  Other Flows - Liabilities:  Foreign  - Loans </v>
      </c>
    </row>
    <row r="494" spans="1:15">
      <c r="A494" s="112"/>
      <c r="D494" s="14">
        <v>9325</v>
      </c>
      <c r="E494" s="92" t="s">
        <v>362</v>
      </c>
      <c r="L494" s="133" t="str">
        <f t="shared" si="51"/>
        <v>A9325</v>
      </c>
      <c r="M494" s="92" t="str">
        <f t="shared" si="54"/>
        <v xml:space="preserve">A9325:  Other Flows - Liabilities:  Foreign  - Shares and other equity </v>
      </c>
      <c r="N494" s="133" t="str">
        <f t="shared" si="52"/>
        <v>C9325</v>
      </c>
      <c r="O494" s="92" t="str">
        <f t="shared" si="53"/>
        <v xml:space="preserve">C9325:  Other Flows - Liabilities:  Foreign  - Shares and other equity </v>
      </c>
    </row>
    <row r="495" spans="1:15">
      <c r="A495" s="112"/>
      <c r="D495" s="14">
        <v>9326</v>
      </c>
      <c r="E495" s="92" t="s">
        <v>363</v>
      </c>
      <c r="L495" s="133" t="str">
        <f t="shared" si="51"/>
        <v>A9326</v>
      </c>
      <c r="M495" s="92" t="str">
        <f t="shared" si="54"/>
        <v xml:space="preserve">A9326:  Other Flows - Liabilities:  Foreign  - Insurance technical reserves </v>
      </c>
      <c r="N495" s="133" t="str">
        <f t="shared" si="52"/>
        <v>C9326</v>
      </c>
      <c r="O495" s="92" t="str">
        <f t="shared" si="53"/>
        <v xml:space="preserve">C9326:  Other Flows - Liabilities:  Foreign  - Insurance technical reserves </v>
      </c>
    </row>
    <row r="496" spans="1:15">
      <c r="A496" s="112"/>
      <c r="D496" s="11">
        <v>9327</v>
      </c>
      <c r="E496" s="37" t="s">
        <v>364</v>
      </c>
      <c r="L496" s="128" t="str">
        <f t="shared" si="51"/>
        <v>A9327</v>
      </c>
      <c r="M496" s="37" t="str">
        <f t="shared" si="54"/>
        <v xml:space="preserve">A9327:  Other Flows - Liabilities:  Foreign  - Financial derivatives </v>
      </c>
      <c r="N496" s="128" t="str">
        <f t="shared" si="52"/>
        <v>C9327</v>
      </c>
      <c r="O496" s="37" t="str">
        <f t="shared" si="53"/>
        <v xml:space="preserve">C9327:  Other Flows - Liabilities:  Foreign  - Financial derivatives </v>
      </c>
    </row>
    <row r="497" spans="1:15" ht="15" thickBot="1">
      <c r="A497" s="112"/>
      <c r="D497" s="170">
        <v>9328</v>
      </c>
      <c r="E497" s="153" t="s">
        <v>365</v>
      </c>
      <c r="L497" s="152" t="str">
        <f t="shared" si="51"/>
        <v>A9328</v>
      </c>
      <c r="M497" s="153" t="str">
        <f t="shared" si="54"/>
        <v xml:space="preserve">A9328:  Other Flows - Liabilities:  Foreign  - Other accounts payable </v>
      </c>
      <c r="N497" s="152" t="str">
        <f t="shared" si="52"/>
        <v>C9328</v>
      </c>
      <c r="O497" s="153" t="str">
        <f t="shared" si="53"/>
        <v xml:space="preserve">C9328:  Other Flows - Liabilities:  Foreign  - Other accounts payable </v>
      </c>
    </row>
    <row r="498" spans="1:15">
      <c r="A498" s="116"/>
      <c r="D498" s="111"/>
      <c r="E498" s="112"/>
      <c r="L498" s="142"/>
      <c r="M498" s="143"/>
      <c r="N498" s="142"/>
      <c r="O498" s="143"/>
    </row>
    <row r="499" spans="1:15">
      <c r="A499" s="112"/>
      <c r="D499" s="115"/>
      <c r="E499" s="116"/>
      <c r="L499" s="144"/>
      <c r="M499" s="145"/>
      <c r="N499" s="144"/>
      <c r="O499" s="145"/>
    </row>
    <row r="500" spans="1:15">
      <c r="A500" s="112"/>
      <c r="D500" s="111"/>
      <c r="E500" s="112"/>
      <c r="L500" s="142"/>
      <c r="M500" s="143"/>
      <c r="N500" s="142"/>
      <c r="O500" s="143"/>
    </row>
    <row r="501" spans="1:15">
      <c r="A501" s="112"/>
      <c r="D501" s="111"/>
      <c r="E501" s="112"/>
      <c r="L501" s="142"/>
      <c r="M501" s="143"/>
      <c r="N501" s="142"/>
      <c r="O501" s="143"/>
    </row>
    <row r="502" spans="1:15">
      <c r="A502" s="112"/>
      <c r="D502" s="111"/>
      <c r="E502" s="112"/>
      <c r="L502" s="142"/>
      <c r="M502" s="143"/>
      <c r="N502" s="142"/>
      <c r="O502" s="143"/>
    </row>
    <row r="503" spans="1:15">
      <c r="A503" s="112"/>
      <c r="D503" s="111"/>
      <c r="E503" s="112"/>
      <c r="L503" s="142"/>
      <c r="M503" s="143"/>
      <c r="N503" s="142"/>
      <c r="O503" s="143"/>
    </row>
    <row r="504" spans="1:15">
      <c r="A504" s="112"/>
      <c r="D504" s="111"/>
      <c r="E504" s="112"/>
      <c r="L504" s="142"/>
      <c r="M504" s="143"/>
      <c r="N504" s="142"/>
      <c r="O504" s="143"/>
    </row>
    <row r="505" spans="1:15">
      <c r="A505" s="116"/>
      <c r="D505" s="111"/>
      <c r="E505" s="112"/>
      <c r="L505" s="142"/>
      <c r="M505" s="143"/>
      <c r="N505" s="142"/>
      <c r="O505" s="143"/>
    </row>
    <row r="506" spans="1:15">
      <c r="A506" s="112"/>
      <c r="D506" s="113"/>
      <c r="E506" s="114"/>
      <c r="L506" s="146"/>
      <c r="M506" s="147"/>
      <c r="N506" s="146"/>
      <c r="O506" s="147"/>
    </row>
    <row r="507" spans="1:15">
      <c r="A507" s="112"/>
      <c r="D507" s="117"/>
      <c r="E507" s="118"/>
      <c r="L507" s="148"/>
      <c r="M507" s="149"/>
      <c r="N507" s="148"/>
      <c r="O507" s="149"/>
    </row>
    <row r="508" spans="1:15">
      <c r="A508" s="112"/>
    </row>
    <row r="509" spans="1:15">
      <c r="A509" s="112"/>
    </row>
    <row r="510" spans="1:15">
      <c r="A510" s="112"/>
    </row>
    <row r="511" spans="1:15">
      <c r="A511" s="112"/>
    </row>
    <row r="512" spans="1:15">
      <c r="A512" s="114"/>
      <c r="E512" t="s">
        <v>701</v>
      </c>
    </row>
    <row r="513" spans="1:5">
      <c r="A513" s="118"/>
      <c r="E513" t="s">
        <v>702</v>
      </c>
    </row>
    <row r="514" spans="1:5">
      <c r="E514" t="s">
        <v>388</v>
      </c>
    </row>
    <row r="515" spans="1:5">
      <c r="E515" t="s">
        <v>389</v>
      </c>
    </row>
    <row r="516" spans="1:5">
      <c r="E516" t="s">
        <v>390</v>
      </c>
    </row>
    <row r="517" spans="1:5">
      <c r="E517" t="s">
        <v>391</v>
      </c>
    </row>
    <row r="518" spans="1:5">
      <c r="E518" t="s">
        <v>700</v>
      </c>
    </row>
    <row r="519" spans="1:5">
      <c r="E519" t="s">
        <v>193</v>
      </c>
    </row>
    <row r="520" spans="1:5">
      <c r="E520" t="s">
        <v>194</v>
      </c>
    </row>
  </sheetData>
  <mergeCells count="1">
    <mergeCell ref="B1:D1"/>
  </mergeCells>
  <phoneticPr fontId="2" type="noConversion"/>
  <pageMargins left="0.75" right="0.75" top="1" bottom="1" header="0.5" footer="0.5"/>
  <pageSetup scale="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5"/>
  <sheetViews>
    <sheetView showGridLines="0" topLeftCell="A7" zoomScale="85" zoomScaleNormal="85" workbookViewId="0">
      <selection activeCell="N15" sqref="N15"/>
    </sheetView>
  </sheetViews>
  <sheetFormatPr defaultRowHeight="12.75"/>
  <cols>
    <col min="1" max="1" width="17" bestFit="1" customWidth="1"/>
    <col min="2" max="2" width="9" customWidth="1"/>
    <col min="3" max="3" width="8.28515625" customWidth="1"/>
    <col min="4" max="4" width="7.85546875" customWidth="1"/>
    <col min="5" max="5" width="10.28515625" customWidth="1"/>
    <col min="6" max="10" width="13.28515625" customWidth="1"/>
    <col min="11" max="11" width="13.7109375" bestFit="1" customWidth="1"/>
    <col min="19" max="19" width="15" bestFit="1" customWidth="1"/>
    <col min="234" max="234" width="18.28515625" customWidth="1"/>
  </cols>
  <sheetData>
    <row r="1" spans="1:19" ht="15.75">
      <c r="B1" s="220" t="s">
        <v>959</v>
      </c>
      <c r="D1" s="220"/>
    </row>
    <row r="2" spans="1:19" ht="15.75">
      <c r="A2" s="185"/>
      <c r="B2" s="178" t="s">
        <v>960</v>
      </c>
      <c r="C2" s="178"/>
      <c r="D2" s="178"/>
      <c r="E2" s="178"/>
      <c r="F2" s="178"/>
      <c r="G2" s="178"/>
      <c r="H2" s="178"/>
      <c r="I2" s="178"/>
      <c r="J2" s="178"/>
    </row>
    <row r="3" spans="1:19">
      <c r="A3" s="185" t="s">
        <v>930</v>
      </c>
      <c r="B3" s="179"/>
      <c r="C3" s="179"/>
      <c r="D3" s="179"/>
      <c r="E3" s="179"/>
      <c r="F3" s="218"/>
      <c r="G3" s="218"/>
      <c r="H3" s="218"/>
      <c r="I3" s="218" t="s">
        <v>938</v>
      </c>
      <c r="J3" s="218"/>
      <c r="K3" s="218"/>
    </row>
    <row r="4" spans="1:19">
      <c r="B4" s="489" t="s">
        <v>908</v>
      </c>
      <c r="C4" s="490" t="s">
        <v>909</v>
      </c>
      <c r="D4" s="490"/>
      <c r="E4" s="490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9">
      <c r="B5" s="489"/>
      <c r="C5" s="490"/>
      <c r="D5" s="490"/>
      <c r="E5" s="490"/>
      <c r="F5" s="494"/>
      <c r="G5" s="494"/>
      <c r="H5" s="494"/>
      <c r="I5" s="494"/>
      <c r="J5" s="494"/>
      <c r="K5" s="494"/>
    </row>
    <row r="6" spans="1:19">
      <c r="B6" s="322"/>
      <c r="C6" s="397"/>
      <c r="D6" s="323"/>
      <c r="E6" s="396"/>
      <c r="F6" s="324"/>
      <c r="G6" s="324"/>
      <c r="H6" s="324"/>
      <c r="I6" s="324"/>
      <c r="J6" s="324"/>
      <c r="K6" s="325"/>
    </row>
    <row r="7" spans="1:19" ht="12.95" customHeight="1">
      <c r="B7" s="246" t="s">
        <v>780</v>
      </c>
      <c r="C7" s="495" t="s">
        <v>904</v>
      </c>
      <c r="D7" s="496"/>
      <c r="E7" s="497"/>
      <c r="F7" s="245">
        <v>1291203.2027487967</v>
      </c>
      <c r="G7" s="335">
        <v>1354490.2400192963</v>
      </c>
      <c r="H7" s="335">
        <v>1431557.9106499997</v>
      </c>
      <c r="I7" s="335">
        <v>1478999.1772523203</v>
      </c>
      <c r="J7" s="335">
        <v>1444590.8298309445</v>
      </c>
      <c r="K7" s="336">
        <v>1614282.1416550723</v>
      </c>
      <c r="M7" s="395"/>
      <c r="N7" s="395"/>
      <c r="O7" s="395"/>
      <c r="P7" s="395"/>
      <c r="Q7" s="395"/>
      <c r="R7" s="395"/>
      <c r="S7" s="395"/>
    </row>
    <row r="8" spans="1:19">
      <c r="B8" s="246"/>
      <c r="C8" s="495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  <c r="R8" s="395"/>
      <c r="S8" s="395"/>
    </row>
    <row r="9" spans="1:19">
      <c r="B9" s="191"/>
      <c r="C9" s="191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  <c r="R9" s="395"/>
      <c r="S9" s="395"/>
    </row>
    <row r="10" spans="1:19" ht="13.5">
      <c r="B10" s="326" t="s">
        <v>781</v>
      </c>
      <c r="C10" s="398"/>
      <c r="D10" s="491" t="s">
        <v>905</v>
      </c>
      <c r="E10" s="492"/>
      <c r="F10" s="314">
        <v>307048.12575043703</v>
      </c>
      <c r="G10" s="339">
        <v>317207.77483873139</v>
      </c>
      <c r="H10" s="339">
        <v>329749.30985230143</v>
      </c>
      <c r="I10" s="339">
        <v>340337.55173019622</v>
      </c>
      <c r="J10" s="339">
        <v>325188.48982232867</v>
      </c>
      <c r="K10" s="340">
        <v>361082.13876662089</v>
      </c>
      <c r="M10" s="395"/>
      <c r="N10" s="395"/>
      <c r="O10" s="395"/>
      <c r="P10" s="395"/>
      <c r="Q10" s="395"/>
      <c r="R10" s="395"/>
      <c r="S10" s="395"/>
    </row>
    <row r="11" spans="1:19">
      <c r="B11" s="195" t="s">
        <v>782</v>
      </c>
      <c r="C11" s="191"/>
      <c r="D11" s="179"/>
      <c r="E11" s="198" t="s">
        <v>768</v>
      </c>
      <c r="F11" s="193">
        <v>42915.000231549195</v>
      </c>
      <c r="G11" s="182">
        <v>43028.281203592473</v>
      </c>
      <c r="H11" s="182">
        <v>45573.87112894185</v>
      </c>
      <c r="I11" s="182">
        <v>44680.168791227552</v>
      </c>
      <c r="J11" s="182">
        <v>42124.389933713748</v>
      </c>
      <c r="K11" s="341">
        <v>46531.574956978213</v>
      </c>
      <c r="M11" s="395"/>
      <c r="N11" s="395"/>
      <c r="O11" s="395"/>
      <c r="P11" s="395"/>
      <c r="Q11" s="395"/>
      <c r="R11" s="395"/>
      <c r="S11" s="395"/>
    </row>
    <row r="12" spans="1:19">
      <c r="B12" s="195" t="s">
        <v>783</v>
      </c>
      <c r="C12" s="191"/>
      <c r="D12" s="179"/>
      <c r="E12" s="198" t="s">
        <v>769</v>
      </c>
      <c r="F12" s="193">
        <v>126802.3727778107</v>
      </c>
      <c r="G12" s="182">
        <v>137014.69878701973</v>
      </c>
      <c r="H12" s="182">
        <v>142022.78104118991</v>
      </c>
      <c r="I12" s="182">
        <v>149985.70507007558</v>
      </c>
      <c r="J12" s="182">
        <v>143484.30465935581</v>
      </c>
      <c r="K12" s="341">
        <v>162377.34266440992</v>
      </c>
      <c r="M12" s="395"/>
      <c r="N12" s="395"/>
      <c r="O12" s="395"/>
      <c r="P12" s="395"/>
      <c r="Q12" s="395"/>
      <c r="R12" s="395"/>
      <c r="S12" s="395"/>
    </row>
    <row r="13" spans="1:19">
      <c r="B13" s="195" t="s">
        <v>784</v>
      </c>
      <c r="C13" s="191"/>
      <c r="D13" s="179"/>
      <c r="E13" s="198" t="s">
        <v>770</v>
      </c>
      <c r="F13" s="193">
        <v>22338.896073446282</v>
      </c>
      <c r="G13" s="182">
        <v>23125.395482965621</v>
      </c>
      <c r="H13" s="182">
        <v>24433.933711071582</v>
      </c>
      <c r="I13" s="182">
        <v>23918.549316761313</v>
      </c>
      <c r="J13" s="182">
        <v>23831.514601539093</v>
      </c>
      <c r="K13" s="341">
        <v>25244.582841632004</v>
      </c>
      <c r="M13" s="395"/>
      <c r="N13" s="395"/>
      <c r="O13" s="395"/>
      <c r="P13" s="395"/>
      <c r="Q13" s="395"/>
      <c r="R13" s="395"/>
      <c r="S13" s="395"/>
    </row>
    <row r="14" spans="1:19">
      <c r="B14" s="195" t="s">
        <v>785</v>
      </c>
      <c r="C14" s="191"/>
      <c r="D14" s="179"/>
      <c r="E14" s="198" t="s">
        <v>771</v>
      </c>
      <c r="F14" s="193">
        <v>44882.183909971551</v>
      </c>
      <c r="G14" s="182">
        <v>44161.555399783581</v>
      </c>
      <c r="H14" s="182">
        <v>44582.61100884284</v>
      </c>
      <c r="I14" s="182">
        <v>46560.099129600523</v>
      </c>
      <c r="J14" s="182">
        <v>43900.641478623009</v>
      </c>
      <c r="K14" s="341">
        <v>47685.964686992847</v>
      </c>
      <c r="M14" s="395"/>
      <c r="N14" s="395"/>
      <c r="O14" s="395"/>
      <c r="P14" s="395"/>
      <c r="Q14" s="395"/>
      <c r="R14" s="395"/>
      <c r="S14" s="395"/>
    </row>
    <row r="15" spans="1:19">
      <c r="B15" s="195" t="s">
        <v>786</v>
      </c>
      <c r="C15" s="191"/>
      <c r="D15" s="179"/>
      <c r="E15" s="198" t="s">
        <v>772</v>
      </c>
      <c r="F15" s="193">
        <v>70109.672757659268</v>
      </c>
      <c r="G15" s="182">
        <v>69877.84396536999</v>
      </c>
      <c r="H15" s="182">
        <v>73136.11296225524</v>
      </c>
      <c r="I15" s="182">
        <v>75193.029422531283</v>
      </c>
      <c r="J15" s="182">
        <v>71847.639149097042</v>
      </c>
      <c r="K15" s="341">
        <v>79242.673616607892</v>
      </c>
      <c r="M15" s="395"/>
      <c r="N15" s="395"/>
      <c r="O15" s="395"/>
      <c r="P15" s="395"/>
      <c r="Q15" s="395"/>
      <c r="R15" s="395"/>
      <c r="S15" s="395"/>
    </row>
    <row r="16" spans="1:19">
      <c r="B16" s="191"/>
      <c r="C16" s="191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  <c r="R16" s="395"/>
      <c r="S16" s="395"/>
    </row>
    <row r="17" spans="2:19" ht="13.5">
      <c r="B17" s="326" t="s">
        <v>787</v>
      </c>
      <c r="C17" s="398"/>
      <c r="D17" s="491" t="s">
        <v>906</v>
      </c>
      <c r="E17" s="492"/>
      <c r="F17" s="314">
        <v>608360.20321124501</v>
      </c>
      <c r="G17" s="339">
        <v>660902.61372814234</v>
      </c>
      <c r="H17" s="339">
        <v>706127.74517762987</v>
      </c>
      <c r="I17" s="339">
        <v>730034.40885960194</v>
      </c>
      <c r="J17" s="339">
        <v>719369.86615432927</v>
      </c>
      <c r="K17" s="340">
        <v>814388.48826270318</v>
      </c>
      <c r="M17" s="395"/>
      <c r="N17" s="395"/>
      <c r="O17" s="395"/>
      <c r="P17" s="395"/>
      <c r="Q17" s="395"/>
      <c r="R17" s="395"/>
      <c r="S17" s="395"/>
    </row>
    <row r="18" spans="2:19">
      <c r="B18" s="195" t="s">
        <v>788</v>
      </c>
      <c r="C18" s="191"/>
      <c r="D18" s="179"/>
      <c r="E18" s="198" t="s">
        <v>773</v>
      </c>
      <c r="F18" s="193">
        <v>91284.436138979523</v>
      </c>
      <c r="G18" s="182">
        <v>92240.176859165673</v>
      </c>
      <c r="H18" s="182">
        <v>96542.612676037825</v>
      </c>
      <c r="I18" s="182">
        <v>97757.703588392746</v>
      </c>
      <c r="J18" s="182">
        <v>98866.459928408294</v>
      </c>
      <c r="K18" s="341">
        <v>108689.55932151653</v>
      </c>
      <c r="M18" s="395"/>
      <c r="N18" s="395"/>
      <c r="O18" s="395"/>
      <c r="P18" s="395"/>
      <c r="Q18" s="395"/>
      <c r="R18" s="395"/>
      <c r="S18" s="395"/>
    </row>
    <row r="19" spans="2:19">
      <c r="B19" s="195" t="s">
        <v>789</v>
      </c>
      <c r="C19" s="191"/>
      <c r="D19" s="179"/>
      <c r="E19" s="198" t="s">
        <v>774</v>
      </c>
      <c r="F19" s="193">
        <v>517075.7670722655</v>
      </c>
      <c r="G19" s="182">
        <v>568662.43686897669</v>
      </c>
      <c r="H19" s="182">
        <v>609585.13250159204</v>
      </c>
      <c r="I19" s="182">
        <v>632276.70527120924</v>
      </c>
      <c r="J19" s="182">
        <v>620503.406225921</v>
      </c>
      <c r="K19" s="341">
        <v>705698.92894118663</v>
      </c>
      <c r="M19" s="395"/>
      <c r="N19" s="395"/>
      <c r="O19" s="395"/>
      <c r="P19" s="395"/>
      <c r="Q19" s="395"/>
      <c r="R19" s="395"/>
      <c r="S19" s="395"/>
    </row>
    <row r="20" spans="2:19">
      <c r="B20" s="191"/>
      <c r="C20" s="191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  <c r="R20" s="395"/>
      <c r="S20" s="395"/>
    </row>
    <row r="21" spans="2:19" ht="13.5">
      <c r="B21" s="326" t="s">
        <v>790</v>
      </c>
      <c r="C21" s="398"/>
      <c r="D21" s="491" t="s">
        <v>907</v>
      </c>
      <c r="E21" s="492"/>
      <c r="F21" s="314">
        <v>375794.87378711463</v>
      </c>
      <c r="G21" s="339">
        <v>376379.85145242256</v>
      </c>
      <c r="H21" s="339">
        <v>395680.85562006856</v>
      </c>
      <c r="I21" s="339">
        <v>408627.21666252217</v>
      </c>
      <c r="J21" s="339">
        <v>400032.4738542866</v>
      </c>
      <c r="K21" s="340">
        <v>438811.51462574833</v>
      </c>
      <c r="M21" s="395"/>
      <c r="N21" s="395"/>
      <c r="O21" s="395"/>
      <c r="P21" s="395"/>
      <c r="Q21" s="395"/>
      <c r="R21" s="395"/>
      <c r="S21" s="395"/>
    </row>
    <row r="22" spans="2:19">
      <c r="B22" s="195" t="s">
        <v>791</v>
      </c>
      <c r="C22" s="191"/>
      <c r="D22" s="179"/>
      <c r="E22" s="198" t="s">
        <v>775</v>
      </c>
      <c r="F22" s="193">
        <v>49951.579151012054</v>
      </c>
      <c r="G22" s="182">
        <v>51390.994856612357</v>
      </c>
      <c r="H22" s="182">
        <v>51208.081430635641</v>
      </c>
      <c r="I22" s="182">
        <v>50599.478915368323</v>
      </c>
      <c r="J22" s="182">
        <v>50714.077140851536</v>
      </c>
      <c r="K22" s="341">
        <v>54095.554685905547</v>
      </c>
      <c r="M22" s="395"/>
      <c r="N22" s="395"/>
      <c r="O22" s="395"/>
      <c r="P22" s="395"/>
      <c r="Q22" s="395"/>
      <c r="R22" s="395"/>
      <c r="S22" s="395"/>
    </row>
    <row r="23" spans="2:19">
      <c r="B23" s="195" t="s">
        <v>792</v>
      </c>
      <c r="C23" s="191"/>
      <c r="D23" s="179"/>
      <c r="E23" s="198" t="s">
        <v>776</v>
      </c>
      <c r="F23" s="193">
        <v>143357.27299041901</v>
      </c>
      <c r="G23" s="182">
        <v>144992.13586737236</v>
      </c>
      <c r="H23" s="182">
        <v>156008.34212363965</v>
      </c>
      <c r="I23" s="182">
        <v>164729.09865504369</v>
      </c>
      <c r="J23" s="182">
        <v>157763.13779283027</v>
      </c>
      <c r="K23" s="341">
        <v>175268.91491663284</v>
      </c>
      <c r="M23" s="395"/>
      <c r="N23" s="395"/>
      <c r="O23" s="395"/>
      <c r="P23" s="395"/>
      <c r="Q23" s="395"/>
      <c r="R23" s="395"/>
      <c r="S23" s="395"/>
    </row>
    <row r="24" spans="2:19">
      <c r="B24" s="195" t="s">
        <v>793</v>
      </c>
      <c r="C24" s="191"/>
      <c r="D24" s="179"/>
      <c r="E24" s="198" t="s">
        <v>777</v>
      </c>
      <c r="F24" s="193">
        <v>30225.85892577752</v>
      </c>
      <c r="G24" s="182">
        <v>30127.727663095673</v>
      </c>
      <c r="H24" s="182">
        <v>31112.935841042079</v>
      </c>
      <c r="I24" s="182">
        <v>32420.426839216052</v>
      </c>
      <c r="J24" s="182">
        <v>31748.910871534194</v>
      </c>
      <c r="K24" s="341">
        <v>33634.110862963418</v>
      </c>
      <c r="M24" s="395"/>
      <c r="N24" s="395"/>
      <c r="O24" s="395"/>
      <c r="P24" s="395"/>
      <c r="Q24" s="395"/>
      <c r="R24" s="395"/>
      <c r="S24" s="395"/>
    </row>
    <row r="25" spans="2:19">
      <c r="B25" s="195" t="s">
        <v>794</v>
      </c>
      <c r="C25" s="191"/>
      <c r="D25" s="179"/>
      <c r="E25" s="198" t="s">
        <v>778</v>
      </c>
      <c r="F25" s="193">
        <v>75788.868191769987</v>
      </c>
      <c r="G25" s="182">
        <v>73997.190725402354</v>
      </c>
      <c r="H25" s="182">
        <v>76825.7471658344</v>
      </c>
      <c r="I25" s="182">
        <v>79308.425605142329</v>
      </c>
      <c r="J25" s="182">
        <v>77837.135958578772</v>
      </c>
      <c r="K25" s="341">
        <v>83999.243038354383</v>
      </c>
      <c r="M25" s="395"/>
      <c r="N25" s="395"/>
      <c r="O25" s="395"/>
      <c r="P25" s="395"/>
      <c r="Q25" s="395"/>
      <c r="R25" s="395"/>
      <c r="S25" s="395"/>
    </row>
    <row r="26" spans="2:19">
      <c r="B26" s="196" t="s">
        <v>795</v>
      </c>
      <c r="C26" s="399"/>
      <c r="D26" s="180"/>
      <c r="E26" s="333" t="s">
        <v>779</v>
      </c>
      <c r="F26" s="194">
        <v>76471.294528136001</v>
      </c>
      <c r="G26" s="342">
        <v>75871.802339939852</v>
      </c>
      <c r="H26" s="342">
        <v>80525.749058916772</v>
      </c>
      <c r="I26" s="342">
        <v>81569.786647751724</v>
      </c>
      <c r="J26" s="342">
        <v>81969.21209049187</v>
      </c>
      <c r="K26" s="343">
        <v>91813.691121892145</v>
      </c>
      <c r="M26" s="395"/>
      <c r="N26" s="395"/>
      <c r="O26" s="395"/>
      <c r="P26" s="395"/>
      <c r="Q26" s="395"/>
      <c r="R26" s="395"/>
      <c r="S26" s="395"/>
    </row>
    <row r="27" spans="2:19">
      <c r="B27" s="187" t="s">
        <v>1025</v>
      </c>
      <c r="C27" s="177"/>
      <c r="D27" s="177"/>
      <c r="E27" s="181"/>
      <c r="F27" s="182"/>
      <c r="G27" s="182"/>
      <c r="H27" s="182"/>
      <c r="I27" s="182"/>
      <c r="J27" s="182"/>
    </row>
    <row r="28" spans="2:19">
      <c r="B28" s="187" t="s">
        <v>1026</v>
      </c>
      <c r="F28" s="183"/>
      <c r="G28" s="183"/>
      <c r="H28" s="183"/>
      <c r="I28" s="183"/>
      <c r="J28" s="183"/>
      <c r="K28" s="183"/>
    </row>
    <row r="30" spans="2:19">
      <c r="F30" s="183"/>
      <c r="G30" s="183"/>
    </row>
    <row r="31" spans="2:19">
      <c r="F31" s="183"/>
      <c r="G31" s="183"/>
    </row>
    <row r="32" spans="2:19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B4:B5"/>
    <mergeCell ref="C4:E5"/>
    <mergeCell ref="D17:E17"/>
    <mergeCell ref="D21:E21"/>
    <mergeCell ref="K4:K5"/>
    <mergeCell ref="F4:F5"/>
    <mergeCell ref="D10:E10"/>
    <mergeCell ref="G4:G5"/>
    <mergeCell ref="H4:H5"/>
    <mergeCell ref="C7:E8"/>
    <mergeCell ref="I4:I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32"/>
  <sheetViews>
    <sheetView showGridLines="0" workbookViewId="0">
      <selection activeCell="J10" sqref="J10:K26"/>
    </sheetView>
  </sheetViews>
  <sheetFormatPr defaultColWidth="12.28515625" defaultRowHeight="12.75"/>
  <cols>
    <col min="1" max="1" width="17" bestFit="1" customWidth="1"/>
    <col min="2" max="5" width="9.140625" customWidth="1"/>
    <col min="6" max="10" width="12.7109375" customWidth="1"/>
    <col min="11" max="11" width="11.85546875" customWidth="1"/>
    <col min="12" max="253" width="9.140625" customWidth="1"/>
  </cols>
  <sheetData>
    <row r="1" spans="1:18" ht="15.75">
      <c r="A1" s="185"/>
      <c r="B1" s="220" t="s">
        <v>939</v>
      </c>
      <c r="C1" s="220"/>
    </row>
    <row r="2" spans="1:18" ht="15.75">
      <c r="A2" s="185"/>
      <c r="B2" s="186" t="s">
        <v>796</v>
      </c>
    </row>
    <row r="3" spans="1:18">
      <c r="A3" s="185" t="s">
        <v>930</v>
      </c>
      <c r="B3" s="179"/>
      <c r="C3" s="179"/>
      <c r="D3" s="179"/>
      <c r="E3" s="179"/>
      <c r="F3" s="218"/>
      <c r="G3" s="218"/>
      <c r="H3" s="218"/>
      <c r="I3" s="218" t="s">
        <v>938</v>
      </c>
      <c r="J3" s="218"/>
    </row>
    <row r="4" spans="1:18">
      <c r="B4" s="498" t="s">
        <v>908</v>
      </c>
      <c r="C4" s="500" t="s">
        <v>909</v>
      </c>
      <c r="D4" s="501"/>
      <c r="E4" s="50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8">
      <c r="B5" s="499"/>
      <c r="C5" s="503"/>
      <c r="D5" s="504"/>
      <c r="E5" s="505"/>
      <c r="F5" s="494"/>
      <c r="G5" s="494"/>
      <c r="H5" s="494"/>
      <c r="I5" s="494"/>
      <c r="J5" s="494"/>
      <c r="K5" s="494"/>
    </row>
    <row r="6" spans="1:18">
      <c r="B6" s="188"/>
      <c r="C6" s="189"/>
      <c r="D6" s="189"/>
      <c r="E6" s="331"/>
      <c r="F6" s="190"/>
      <c r="G6" s="190"/>
      <c r="H6" s="329"/>
      <c r="I6" s="329"/>
      <c r="J6" s="329"/>
      <c r="K6" s="230"/>
    </row>
    <row r="7" spans="1:18">
      <c r="B7" s="246" t="s">
        <v>780</v>
      </c>
      <c r="C7" s="496" t="s">
        <v>904</v>
      </c>
      <c r="D7" s="496"/>
      <c r="E7" s="497"/>
      <c r="F7" s="245">
        <v>1472479.1266212061</v>
      </c>
      <c r="G7" s="335">
        <v>1550645.4859021064</v>
      </c>
      <c r="H7" s="335">
        <v>1636731.3217624701</v>
      </c>
      <c r="I7" s="335">
        <v>1691903.4297675402</v>
      </c>
      <c r="J7" s="335">
        <v>1647431.1187041448</v>
      </c>
      <c r="K7" s="336">
        <v>1856172.1509589422</v>
      </c>
      <c r="M7" s="395"/>
      <c r="N7" s="395"/>
      <c r="O7" s="395"/>
      <c r="P7" s="395"/>
      <c r="Q7" s="395"/>
      <c r="R7" s="395"/>
    </row>
    <row r="8" spans="1:18" ht="12" customHeight="1">
      <c r="B8" s="246"/>
      <c r="C8" s="496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8">
      <c r="B9" s="191"/>
      <c r="C9" s="179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8" ht="13.5">
      <c r="B10" s="326" t="s">
        <v>781</v>
      </c>
      <c r="C10" s="313"/>
      <c r="D10" s="491" t="s">
        <v>905</v>
      </c>
      <c r="E10" s="492"/>
      <c r="F10" s="314">
        <v>350155.54102807003</v>
      </c>
      <c r="G10" s="339">
        <v>363145.32922712178</v>
      </c>
      <c r="H10" s="339">
        <v>377009.56402089482</v>
      </c>
      <c r="I10" s="339">
        <v>389329.67638343107</v>
      </c>
      <c r="J10" s="339">
        <v>370849.39660069998</v>
      </c>
      <c r="K10" s="340">
        <v>415188.02252258564</v>
      </c>
      <c r="M10" s="395"/>
      <c r="N10" s="395"/>
      <c r="O10" s="395"/>
      <c r="P10" s="395"/>
      <c r="Q10" s="395"/>
    </row>
    <row r="11" spans="1:18">
      <c r="B11" s="195" t="s">
        <v>782</v>
      </c>
      <c r="C11" s="179"/>
      <c r="D11" s="179"/>
      <c r="E11" s="198" t="s">
        <v>768</v>
      </c>
      <c r="F11" s="193">
        <v>48939.966943525535</v>
      </c>
      <c r="G11" s="182">
        <v>49259.572378702855</v>
      </c>
      <c r="H11" s="182">
        <v>52105.598925325226</v>
      </c>
      <c r="I11" s="182">
        <v>51111.949203994671</v>
      </c>
      <c r="J11" s="182">
        <v>48039.229794466381</v>
      </c>
      <c r="K11" s="341">
        <v>53504.038325573252</v>
      </c>
      <c r="M11" s="395"/>
      <c r="N11" s="395"/>
      <c r="O11" s="395"/>
      <c r="P11" s="395"/>
      <c r="Q11" s="395"/>
    </row>
    <row r="12" spans="1:18">
      <c r="B12" s="195" t="s">
        <v>783</v>
      </c>
      <c r="C12" s="179"/>
      <c r="D12" s="179"/>
      <c r="E12" s="198" t="s">
        <v>769</v>
      </c>
      <c r="F12" s="193">
        <v>144604.54150352077</v>
      </c>
      <c r="G12" s="182">
        <v>156856.96205038886</v>
      </c>
      <c r="H12" s="182">
        <v>162377.73715237487</v>
      </c>
      <c r="I12" s="182">
        <v>171576.38268305233</v>
      </c>
      <c r="J12" s="182">
        <v>163631.46135235514</v>
      </c>
      <c r="K12" s="341">
        <v>186708.56452105631</v>
      </c>
      <c r="M12" s="395"/>
      <c r="N12" s="395"/>
      <c r="O12" s="395"/>
      <c r="P12" s="395"/>
      <c r="Q12" s="395"/>
    </row>
    <row r="13" spans="1:18">
      <c r="B13" s="195" t="s">
        <v>784</v>
      </c>
      <c r="C13" s="179"/>
      <c r="D13" s="179"/>
      <c r="E13" s="198" t="s">
        <v>770</v>
      </c>
      <c r="F13" s="193">
        <v>25475.121274392863</v>
      </c>
      <c r="G13" s="182">
        <v>26474.380586788684</v>
      </c>
      <c r="H13" s="182">
        <v>27935.848295945267</v>
      </c>
      <c r="I13" s="182">
        <v>27361.662025582467</v>
      </c>
      <c r="J13" s="182">
        <v>27177.784843769397</v>
      </c>
      <c r="K13" s="341">
        <v>29027.324545120075</v>
      </c>
      <c r="M13" s="395"/>
      <c r="N13" s="395"/>
      <c r="O13" s="395"/>
      <c r="P13" s="395"/>
      <c r="Q13" s="395"/>
    </row>
    <row r="14" spans="1:18">
      <c r="B14" s="195" t="s">
        <v>785</v>
      </c>
      <c r="C14" s="179"/>
      <c r="D14" s="179"/>
      <c r="E14" s="198" t="s">
        <v>771</v>
      </c>
      <c r="F14" s="193">
        <v>51183.329489823678</v>
      </c>
      <c r="G14" s="182">
        <v>50556.96564496075</v>
      </c>
      <c r="H14" s="182">
        <v>50972.269652013885</v>
      </c>
      <c r="I14" s="182">
        <v>53262.498464695607</v>
      </c>
      <c r="J14" s="182">
        <v>50064.891323878335</v>
      </c>
      <c r="K14" s="341">
        <v>54831.406084228707</v>
      </c>
      <c r="M14" s="395"/>
      <c r="N14" s="395"/>
      <c r="O14" s="395"/>
      <c r="P14" s="395"/>
      <c r="Q14" s="395"/>
    </row>
    <row r="15" spans="1:18">
      <c r="B15" s="195" t="s">
        <v>786</v>
      </c>
      <c r="C15" s="179"/>
      <c r="D15" s="179"/>
      <c r="E15" s="198" t="s">
        <v>772</v>
      </c>
      <c r="F15" s="193">
        <v>79952.581816807215</v>
      </c>
      <c r="G15" s="182">
        <v>79997.448566280582</v>
      </c>
      <c r="H15" s="182">
        <v>83618.109995235573</v>
      </c>
      <c r="I15" s="182">
        <v>86017.184006106021</v>
      </c>
      <c r="J15" s="182">
        <v>81936.02928623074</v>
      </c>
      <c r="K15" s="341">
        <v>91116.68904660728</v>
      </c>
      <c r="M15" s="395"/>
      <c r="N15" s="395"/>
      <c r="O15" s="395"/>
      <c r="P15" s="395"/>
      <c r="Q15" s="395"/>
    </row>
    <row r="16" spans="1:18">
      <c r="B16" s="191"/>
      <c r="C16" s="179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14">
        <v>693769.73259403452</v>
      </c>
      <c r="G17" s="339">
        <v>756613.53941084701</v>
      </c>
      <c r="H17" s="339">
        <v>807331.22222975222</v>
      </c>
      <c r="I17" s="339">
        <v>835124.00763638876</v>
      </c>
      <c r="J17" s="339">
        <v>820379.22357527853</v>
      </c>
      <c r="K17" s="340">
        <v>936419.47276015906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93">
        <v>104100.13428861061</v>
      </c>
      <c r="G18" s="182">
        <v>105598.2609837333</v>
      </c>
      <c r="H18" s="182">
        <v>110379.27063663604</v>
      </c>
      <c r="I18" s="182">
        <v>111830.07842822027</v>
      </c>
      <c r="J18" s="182">
        <v>112748.66164091384</v>
      </c>
      <c r="K18" s="341">
        <v>124976.00506548039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93">
        <v>589669.59830542386</v>
      </c>
      <c r="G19" s="182">
        <v>651015.27842711366</v>
      </c>
      <c r="H19" s="182">
        <v>696951.95159311616</v>
      </c>
      <c r="I19" s="182">
        <v>723293.92920816853</v>
      </c>
      <c r="J19" s="182">
        <v>707630.56193436473</v>
      </c>
      <c r="K19" s="341">
        <v>811443.46769467869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14">
        <v>428553.85299910145</v>
      </c>
      <c r="G21" s="339">
        <v>430886.6172641376</v>
      </c>
      <c r="H21" s="339">
        <v>452390.53551182296</v>
      </c>
      <c r="I21" s="339">
        <v>467449.74574772047</v>
      </c>
      <c r="J21" s="339">
        <v>456202.49852816621</v>
      </c>
      <c r="K21" s="340">
        <v>504564.65567619761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93">
        <v>56964.432465043938</v>
      </c>
      <c r="G22" s="182">
        <v>58833.361685418298</v>
      </c>
      <c r="H22" s="182">
        <v>58547.314210173121</v>
      </c>
      <c r="I22" s="182">
        <v>57883.353309504157</v>
      </c>
      <c r="J22" s="182">
        <v>57835.026439963403</v>
      </c>
      <c r="K22" s="341">
        <v>62201.432765468438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93">
        <v>163483.63424002263</v>
      </c>
      <c r="G23" s="182">
        <v>165989.67960879722</v>
      </c>
      <c r="H23" s="182">
        <v>178367.73357918675</v>
      </c>
      <c r="I23" s="182">
        <v>188442.11091094889</v>
      </c>
      <c r="J23" s="182">
        <v>179915.23773879561</v>
      </c>
      <c r="K23" s="341">
        <v>201531.85766119938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93">
        <v>34469.358701756166</v>
      </c>
      <c r="G24" s="182">
        <v>34490.780015219432</v>
      </c>
      <c r="H24" s="182">
        <v>35572.096821355888</v>
      </c>
      <c r="I24" s="182">
        <v>37087.398159139986</v>
      </c>
      <c r="J24" s="182">
        <v>36206.891719540232</v>
      </c>
      <c r="K24" s="341">
        <v>38673.970488263032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93">
        <v>86429.09667901315</v>
      </c>
      <c r="G25" s="182">
        <v>84713.352948300104</v>
      </c>
      <c r="H25" s="182">
        <v>87836.549097082418</v>
      </c>
      <c r="I25" s="182">
        <v>90724.997927373654</v>
      </c>
      <c r="J25" s="182">
        <v>88766.533277782524</v>
      </c>
      <c r="K25" s="341">
        <v>96586.000430859218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194">
        <v>87207.3309132656</v>
      </c>
      <c r="G26" s="342">
        <v>86859.443006402566</v>
      </c>
      <c r="H26" s="342">
        <v>92066.841804024836</v>
      </c>
      <c r="I26" s="342">
        <v>93311.885440753802</v>
      </c>
      <c r="J26" s="342">
        <v>93478.809352084427</v>
      </c>
      <c r="K26" s="343">
        <v>105571.39433040757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6"/>
  <sheetViews>
    <sheetView showGridLines="0" workbookViewId="0">
      <selection activeCell="N7" sqref="N7"/>
    </sheetView>
  </sheetViews>
  <sheetFormatPr defaultRowHeight="12.75"/>
  <cols>
    <col min="1" max="1" width="17" bestFit="1" customWidth="1"/>
    <col min="6" max="10" width="11.5703125" customWidth="1"/>
    <col min="11" max="11" width="10.42578125" customWidth="1"/>
  </cols>
  <sheetData>
    <row r="1" spans="1:17" ht="15.75">
      <c r="A1" s="185"/>
      <c r="B1" s="186" t="s">
        <v>863</v>
      </c>
      <c r="C1" s="186"/>
    </row>
    <row r="2" spans="1:17" ht="15.75">
      <c r="A2" s="185"/>
      <c r="B2" s="186" t="s">
        <v>798</v>
      </c>
    </row>
    <row r="3" spans="1:17">
      <c r="A3" s="185" t="s">
        <v>930</v>
      </c>
      <c r="F3" s="218"/>
      <c r="G3" s="218"/>
      <c r="H3" s="218"/>
      <c r="I3" s="218" t="s">
        <v>938</v>
      </c>
      <c r="J3" s="218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8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5" t="s">
        <v>904</v>
      </c>
      <c r="D7" s="496"/>
      <c r="E7" s="497"/>
      <c r="F7" s="245">
        <v>1481853.6595320348</v>
      </c>
      <c r="G7" s="335">
        <v>1528465.7014848411</v>
      </c>
      <c r="H7" s="335">
        <v>1612971.2872056465</v>
      </c>
      <c r="I7" s="335">
        <v>1670899.8043740252</v>
      </c>
      <c r="J7" s="335">
        <v>1636035.4379187974</v>
      </c>
      <c r="K7" s="336">
        <v>1794217.4387154947</v>
      </c>
      <c r="M7" s="395"/>
      <c r="N7" s="395"/>
      <c r="O7" s="395"/>
      <c r="P7" s="395"/>
      <c r="Q7" s="395"/>
    </row>
    <row r="8" spans="1:17">
      <c r="B8" s="246"/>
      <c r="C8" s="495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91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400"/>
      <c r="D10" s="506" t="s">
        <v>905</v>
      </c>
      <c r="E10" s="507"/>
      <c r="F10" s="314">
        <v>350880.23190759274</v>
      </c>
      <c r="G10" s="339">
        <v>358416.04049891734</v>
      </c>
      <c r="H10" s="339">
        <v>372359.90654859878</v>
      </c>
      <c r="I10" s="339">
        <v>384892.80962396174</v>
      </c>
      <c r="J10" s="339">
        <v>368212.06071173167</v>
      </c>
      <c r="K10" s="340">
        <v>402119.42891342618</v>
      </c>
      <c r="M10" s="395"/>
      <c r="N10" s="395"/>
      <c r="O10" s="395"/>
      <c r="P10" s="395"/>
      <c r="Q10" s="395"/>
    </row>
    <row r="11" spans="1:17">
      <c r="B11" s="195" t="s">
        <v>782</v>
      </c>
      <c r="C11" s="191"/>
      <c r="D11" s="179"/>
      <c r="E11" s="198" t="s">
        <v>768</v>
      </c>
      <c r="F11" s="193">
        <v>49505.266888513244</v>
      </c>
      <c r="G11" s="182">
        <v>49273.287897521317</v>
      </c>
      <c r="H11" s="182">
        <v>51525.411409262095</v>
      </c>
      <c r="I11" s="182">
        <v>50747.13756508127</v>
      </c>
      <c r="J11" s="182">
        <v>47645.502110408139</v>
      </c>
      <c r="K11" s="341">
        <v>51034.646276981774</v>
      </c>
      <c r="M11" s="395"/>
      <c r="N11" s="395"/>
      <c r="O11" s="395"/>
      <c r="P11" s="395"/>
      <c r="Q11" s="395"/>
    </row>
    <row r="12" spans="1:17">
      <c r="B12" s="195" t="s">
        <v>783</v>
      </c>
      <c r="C12" s="191"/>
      <c r="D12" s="179"/>
      <c r="E12" s="198" t="s">
        <v>769</v>
      </c>
      <c r="F12" s="193">
        <v>144930.38888395112</v>
      </c>
      <c r="G12" s="182">
        <v>153573.39759576842</v>
      </c>
      <c r="H12" s="182">
        <v>159810.93495726062</v>
      </c>
      <c r="I12" s="182">
        <v>168856.711395755</v>
      </c>
      <c r="J12" s="182">
        <v>161985.62241091675</v>
      </c>
      <c r="K12" s="341">
        <v>181199.81301809163</v>
      </c>
      <c r="M12" s="395"/>
      <c r="N12" s="395"/>
      <c r="O12" s="395"/>
      <c r="P12" s="395"/>
      <c r="Q12" s="395"/>
    </row>
    <row r="13" spans="1:17">
      <c r="B13" s="195" t="s">
        <v>784</v>
      </c>
      <c r="C13" s="191"/>
      <c r="D13" s="179"/>
      <c r="E13" s="198" t="s">
        <v>770</v>
      </c>
      <c r="F13" s="193">
        <v>25462.68322981751</v>
      </c>
      <c r="G13" s="182">
        <v>26226.847322666228</v>
      </c>
      <c r="H13" s="182">
        <v>27704.64416448024</v>
      </c>
      <c r="I13" s="182">
        <v>27137.48432171511</v>
      </c>
      <c r="J13" s="182">
        <v>27326.318933917919</v>
      </c>
      <c r="K13" s="341">
        <v>28362.795996531662</v>
      </c>
      <c r="M13" s="395"/>
      <c r="N13" s="395"/>
      <c r="O13" s="395"/>
      <c r="P13" s="395"/>
      <c r="Q13" s="395"/>
    </row>
    <row r="14" spans="1:17">
      <c r="B14" s="195" t="s">
        <v>785</v>
      </c>
      <c r="C14" s="191"/>
      <c r="D14" s="179"/>
      <c r="E14" s="198" t="s">
        <v>771</v>
      </c>
      <c r="F14" s="193">
        <v>51227.189071903034</v>
      </c>
      <c r="G14" s="182">
        <v>50151.969009670807</v>
      </c>
      <c r="H14" s="182">
        <v>50549.536588742136</v>
      </c>
      <c r="I14" s="182">
        <v>52600.325875074108</v>
      </c>
      <c r="J14" s="182">
        <v>49850.676924243424</v>
      </c>
      <c r="K14" s="341">
        <v>53004.059667452806</v>
      </c>
      <c r="M14" s="395"/>
      <c r="N14" s="395"/>
      <c r="O14" s="395"/>
      <c r="P14" s="395"/>
      <c r="Q14" s="395"/>
    </row>
    <row r="15" spans="1:17">
      <c r="B15" s="195" t="s">
        <v>786</v>
      </c>
      <c r="C15" s="191"/>
      <c r="D15" s="179"/>
      <c r="E15" s="198" t="s">
        <v>772</v>
      </c>
      <c r="F15" s="193">
        <v>79754.70383340781</v>
      </c>
      <c r="G15" s="182">
        <v>79190.53867329059</v>
      </c>
      <c r="H15" s="182">
        <v>82769.379428853688</v>
      </c>
      <c r="I15" s="182">
        <v>85551.150466336243</v>
      </c>
      <c r="J15" s="182">
        <v>81403.94033224546</v>
      </c>
      <c r="K15" s="341">
        <v>88518.113954368295</v>
      </c>
      <c r="M15" s="395"/>
      <c r="N15" s="395"/>
      <c r="O15" s="395"/>
      <c r="P15" s="395"/>
      <c r="Q15" s="395"/>
    </row>
    <row r="16" spans="1:17">
      <c r="B16" s="191"/>
      <c r="C16" s="191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400"/>
      <c r="D17" s="506" t="s">
        <v>906</v>
      </c>
      <c r="E17" s="507"/>
      <c r="F17" s="314">
        <v>697937.58605872304</v>
      </c>
      <c r="G17" s="339">
        <v>743164.35982656979</v>
      </c>
      <c r="H17" s="339">
        <v>793701.42836690857</v>
      </c>
      <c r="I17" s="339">
        <v>825422.59431465715</v>
      </c>
      <c r="J17" s="339">
        <v>813754.2067605881</v>
      </c>
      <c r="K17" s="340">
        <v>909289.51493242965</v>
      </c>
      <c r="M17" s="395"/>
      <c r="N17" s="395"/>
      <c r="O17" s="395"/>
      <c r="P17" s="395"/>
      <c r="Q17" s="395"/>
    </row>
    <row r="18" spans="2:17">
      <c r="B18" s="195" t="s">
        <v>788</v>
      </c>
      <c r="C18" s="191"/>
      <c r="D18" s="179"/>
      <c r="E18" s="198" t="s">
        <v>773</v>
      </c>
      <c r="F18" s="193">
        <v>104636.17442840086</v>
      </c>
      <c r="G18" s="182">
        <v>104380.88506956631</v>
      </c>
      <c r="H18" s="182">
        <v>109578.02485622339</v>
      </c>
      <c r="I18" s="182">
        <v>110809.09639855957</v>
      </c>
      <c r="J18" s="182">
        <v>112388.62023639889</v>
      </c>
      <c r="K18" s="341">
        <v>120368.1301787894</v>
      </c>
      <c r="M18" s="395"/>
      <c r="N18" s="395"/>
      <c r="O18" s="395"/>
      <c r="P18" s="395"/>
      <c r="Q18" s="395"/>
    </row>
    <row r="19" spans="2:17">
      <c r="B19" s="195" t="s">
        <v>789</v>
      </c>
      <c r="C19" s="191"/>
      <c r="D19" s="179"/>
      <c r="E19" s="198" t="s">
        <v>774</v>
      </c>
      <c r="F19" s="193">
        <v>593301.41163032223</v>
      </c>
      <c r="G19" s="182">
        <v>638783.47475700348</v>
      </c>
      <c r="H19" s="182">
        <v>684123.4035106852</v>
      </c>
      <c r="I19" s="182">
        <v>714613.49791609752</v>
      </c>
      <c r="J19" s="182">
        <v>701365.58652418922</v>
      </c>
      <c r="K19" s="341">
        <v>788921.38475364028</v>
      </c>
      <c r="M19" s="395"/>
      <c r="N19" s="395"/>
      <c r="O19" s="395"/>
      <c r="P19" s="395"/>
      <c r="Q19" s="395"/>
    </row>
    <row r="20" spans="2:17">
      <c r="B20" s="191"/>
      <c r="C20" s="191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400"/>
      <c r="D21" s="506" t="s">
        <v>907</v>
      </c>
      <c r="E21" s="507"/>
      <c r="F21" s="314">
        <v>433035.84156571887</v>
      </c>
      <c r="G21" s="339">
        <v>426885.30115935387</v>
      </c>
      <c r="H21" s="339">
        <v>446909.95229013922</v>
      </c>
      <c r="I21" s="339">
        <v>460584.40043540619</v>
      </c>
      <c r="J21" s="339">
        <v>454069.1704464776</v>
      </c>
      <c r="K21" s="340">
        <v>482808.4948696387</v>
      </c>
      <c r="M21" s="395"/>
      <c r="N21" s="395"/>
      <c r="O21" s="395"/>
      <c r="P21" s="395"/>
      <c r="Q21" s="395"/>
    </row>
    <row r="22" spans="2:17">
      <c r="B22" s="195" t="s">
        <v>791</v>
      </c>
      <c r="C22" s="191"/>
      <c r="D22" s="179"/>
      <c r="E22" s="198" t="s">
        <v>775</v>
      </c>
      <c r="F22" s="193">
        <v>57670.347129742142</v>
      </c>
      <c r="G22" s="182">
        <v>58145.03711279374</v>
      </c>
      <c r="H22" s="182">
        <v>58051.901382579083</v>
      </c>
      <c r="I22" s="182">
        <v>57059.532339576472</v>
      </c>
      <c r="J22" s="182">
        <v>58183.092321684373</v>
      </c>
      <c r="K22" s="341">
        <v>59586.512240126816</v>
      </c>
      <c r="M22" s="395"/>
      <c r="N22" s="395"/>
      <c r="O22" s="395"/>
      <c r="P22" s="395"/>
      <c r="Q22" s="395"/>
    </row>
    <row r="23" spans="2:17">
      <c r="B23" s="195" t="s">
        <v>792</v>
      </c>
      <c r="C23" s="191"/>
      <c r="D23" s="179"/>
      <c r="E23" s="198" t="s">
        <v>776</v>
      </c>
      <c r="F23" s="193">
        <v>165837.68261458323</v>
      </c>
      <c r="G23" s="182">
        <v>165277.77707408761</v>
      </c>
      <c r="H23" s="182">
        <v>175535.61956517192</v>
      </c>
      <c r="I23" s="182">
        <v>185200.57486624265</v>
      </c>
      <c r="J23" s="182">
        <v>178805.84667620092</v>
      </c>
      <c r="K23" s="341">
        <v>190868.91109292576</v>
      </c>
      <c r="M23" s="395"/>
      <c r="N23" s="395"/>
      <c r="O23" s="395"/>
      <c r="P23" s="395"/>
      <c r="Q23" s="395"/>
    </row>
    <row r="24" spans="2:17">
      <c r="B24" s="195" t="s">
        <v>793</v>
      </c>
      <c r="C24" s="191"/>
      <c r="D24" s="179"/>
      <c r="E24" s="198" t="s">
        <v>777</v>
      </c>
      <c r="F24" s="193">
        <v>34706.378932672742</v>
      </c>
      <c r="G24" s="182">
        <v>34180.729744379321</v>
      </c>
      <c r="H24" s="182">
        <v>35349.906918836212</v>
      </c>
      <c r="I24" s="182">
        <v>36763.075349048951</v>
      </c>
      <c r="J24" s="182">
        <v>36031.42236294366</v>
      </c>
      <c r="K24" s="341">
        <v>37495.058064263911</v>
      </c>
      <c r="M24" s="395"/>
      <c r="N24" s="395"/>
      <c r="O24" s="395"/>
      <c r="P24" s="395"/>
      <c r="Q24" s="395"/>
    </row>
    <row r="25" spans="2:17">
      <c r="B25" s="195" t="s">
        <v>794</v>
      </c>
      <c r="C25" s="191"/>
      <c r="D25" s="179"/>
      <c r="E25" s="198" t="s">
        <v>778</v>
      </c>
      <c r="F25" s="193">
        <v>85954.749809040135</v>
      </c>
      <c r="G25" s="182">
        <v>83815.2274598277</v>
      </c>
      <c r="H25" s="182">
        <v>87032.443561711538</v>
      </c>
      <c r="I25" s="182">
        <v>89204.582455853597</v>
      </c>
      <c r="J25" s="182">
        <v>87875.449389805915</v>
      </c>
      <c r="K25" s="341">
        <v>92574.044236036018</v>
      </c>
      <c r="M25" s="395"/>
      <c r="N25" s="395"/>
      <c r="O25" s="395"/>
      <c r="P25" s="395"/>
      <c r="Q25" s="395"/>
    </row>
    <row r="26" spans="2:17">
      <c r="B26" s="196" t="s">
        <v>795</v>
      </c>
      <c r="C26" s="399"/>
      <c r="D26" s="180"/>
      <c r="E26" s="333" t="s">
        <v>779</v>
      </c>
      <c r="F26" s="194">
        <v>88866.68307968069</v>
      </c>
      <c r="G26" s="342">
        <v>85466.529768265493</v>
      </c>
      <c r="H26" s="342">
        <v>90940.080861840455</v>
      </c>
      <c r="I26" s="342">
        <v>92356.635424684544</v>
      </c>
      <c r="J26" s="342">
        <v>93173.359695842752</v>
      </c>
      <c r="K26" s="343">
        <v>102283.96923628617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</sheetData>
  <mergeCells count="12">
    <mergeCell ref="D17:E17"/>
    <mergeCell ref="D21:E21"/>
    <mergeCell ref="C7:E8"/>
    <mergeCell ref="B4:B5"/>
    <mergeCell ref="C4:E5"/>
    <mergeCell ref="K4:K5"/>
    <mergeCell ref="H4:H5"/>
    <mergeCell ref="F4:F5"/>
    <mergeCell ref="G4:G5"/>
    <mergeCell ref="D10:E10"/>
    <mergeCell ref="I4:I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32"/>
  <sheetViews>
    <sheetView showGridLines="0" workbookViewId="0">
      <selection activeCell="M10" sqref="M10"/>
    </sheetView>
  </sheetViews>
  <sheetFormatPr defaultRowHeight="12.75"/>
  <cols>
    <col min="1" max="1" width="17" bestFit="1" customWidth="1"/>
    <col min="6" max="10" width="11.7109375" customWidth="1"/>
  </cols>
  <sheetData>
    <row r="1" spans="1:17" ht="15.75">
      <c r="B1" s="186" t="s">
        <v>864</v>
      </c>
      <c r="C1" s="186"/>
    </row>
    <row r="2" spans="1:17" ht="15.75">
      <c r="B2" s="186" t="s">
        <v>799</v>
      </c>
    </row>
    <row r="3" spans="1:17">
      <c r="A3" s="185" t="s">
        <v>930</v>
      </c>
      <c r="B3" s="179"/>
      <c r="C3" s="179"/>
      <c r="D3" s="179"/>
      <c r="E3" s="179"/>
      <c r="F3" s="217"/>
      <c r="G3" s="217"/>
      <c r="H3" s="217"/>
      <c r="I3" s="217" t="s">
        <v>940</v>
      </c>
      <c r="J3" s="21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245">
        <v>10719.853862996548</v>
      </c>
      <c r="G7" s="335">
        <v>11559.020816910634</v>
      </c>
      <c r="H7" s="335">
        <v>12829.537077069062</v>
      </c>
      <c r="I7" s="335">
        <v>13755.556932073527</v>
      </c>
      <c r="J7" s="335">
        <v>13310.423517040839</v>
      </c>
      <c r="K7" s="336">
        <v>15159.561394527964</v>
      </c>
      <c r="M7" s="183"/>
      <c r="N7" s="183"/>
      <c r="O7" s="183"/>
      <c r="P7" s="183"/>
      <c r="Q7" s="183"/>
    </row>
    <row r="8" spans="1:17">
      <c r="B8" s="246"/>
      <c r="C8" s="496"/>
      <c r="D8" s="496"/>
      <c r="E8" s="497"/>
      <c r="F8" s="245"/>
      <c r="G8" s="335"/>
      <c r="H8" s="335"/>
      <c r="I8" s="335"/>
      <c r="J8" s="335"/>
      <c r="K8" s="336"/>
      <c r="M8" s="183"/>
      <c r="N8" s="183"/>
      <c r="O8" s="183"/>
      <c r="P8" s="183"/>
      <c r="Q8" s="183"/>
    </row>
    <row r="9" spans="1:17">
      <c r="B9" s="191"/>
      <c r="C9" s="179"/>
      <c r="D9" s="179"/>
      <c r="E9" s="332"/>
      <c r="F9" s="193"/>
      <c r="G9" s="337"/>
      <c r="H9" s="337"/>
      <c r="I9" s="337"/>
      <c r="J9" s="337"/>
      <c r="K9" s="338"/>
      <c r="M9" s="183"/>
      <c r="N9" s="183"/>
      <c r="O9" s="183"/>
      <c r="P9" s="183"/>
      <c r="Q9" s="183"/>
    </row>
    <row r="10" spans="1:17" ht="13.5">
      <c r="B10" s="326" t="s">
        <v>781</v>
      </c>
      <c r="C10" s="313"/>
      <c r="D10" s="491" t="s">
        <v>905</v>
      </c>
      <c r="E10" s="492"/>
      <c r="F10" s="314">
        <v>2549.1812829649825</v>
      </c>
      <c r="G10" s="339">
        <v>2707.0045721367192</v>
      </c>
      <c r="H10" s="339">
        <v>2955.1937545908704</v>
      </c>
      <c r="I10" s="339">
        <v>3165.338183381933</v>
      </c>
      <c r="J10" s="339">
        <v>2996.2785537747436</v>
      </c>
      <c r="K10" s="340">
        <v>3390.8860848128406</v>
      </c>
      <c r="M10" s="183"/>
      <c r="N10" s="183"/>
      <c r="O10" s="183"/>
      <c r="P10" s="183"/>
      <c r="Q10" s="183"/>
    </row>
    <row r="11" spans="1:17">
      <c r="B11" s="195" t="s">
        <v>782</v>
      </c>
      <c r="C11" s="179"/>
      <c r="D11" s="179"/>
      <c r="E11" s="198" t="s">
        <v>768</v>
      </c>
      <c r="F11" s="193">
        <v>356.28980011302804</v>
      </c>
      <c r="G11" s="182">
        <v>367.19703358004591</v>
      </c>
      <c r="H11" s="182">
        <v>408.43032967408703</v>
      </c>
      <c r="I11" s="182">
        <v>415.55168859808856</v>
      </c>
      <c r="J11" s="182">
        <v>388.13306774231546</v>
      </c>
      <c r="K11" s="341">
        <v>436.97334508152858</v>
      </c>
      <c r="M11" s="183"/>
      <c r="N11" s="183"/>
      <c r="O11" s="183"/>
      <c r="P11" s="183"/>
      <c r="Q11" s="183"/>
    </row>
    <row r="12" spans="1:17">
      <c r="B12" s="195" t="s">
        <v>783</v>
      </c>
      <c r="C12" s="179"/>
      <c r="D12" s="179"/>
      <c r="E12" s="198" t="s">
        <v>769</v>
      </c>
      <c r="F12" s="193">
        <v>1052.7412747781068</v>
      </c>
      <c r="G12" s="182">
        <v>1169.2633204055705</v>
      </c>
      <c r="H12" s="182">
        <v>1272.7997390822193</v>
      </c>
      <c r="I12" s="182">
        <v>1394.9547348102672</v>
      </c>
      <c r="J12" s="182">
        <v>1322.0607687836725</v>
      </c>
      <c r="K12" s="341">
        <v>1524.8693098206852</v>
      </c>
      <c r="M12" s="183"/>
      <c r="N12" s="183"/>
      <c r="O12" s="183"/>
      <c r="P12" s="183"/>
      <c r="Q12" s="183"/>
    </row>
    <row r="13" spans="1:17">
      <c r="B13" s="195" t="s">
        <v>784</v>
      </c>
      <c r="C13" s="179"/>
      <c r="D13" s="179"/>
      <c r="E13" s="198" t="s">
        <v>770</v>
      </c>
      <c r="F13" s="193">
        <v>185.46244375650014</v>
      </c>
      <c r="G13" s="182">
        <v>197.34872935155491</v>
      </c>
      <c r="H13" s="182">
        <v>218.97546452906434</v>
      </c>
      <c r="I13" s="182">
        <v>222.45649079437476</v>
      </c>
      <c r="J13" s="182">
        <v>219.58297522638279</v>
      </c>
      <c r="K13" s="341">
        <v>237.06934097319612</v>
      </c>
      <c r="M13" s="183"/>
      <c r="N13" s="183"/>
      <c r="O13" s="183"/>
      <c r="P13" s="183"/>
      <c r="Q13" s="183"/>
    </row>
    <row r="14" spans="1:17">
      <c r="B14" s="195" t="s">
        <v>785</v>
      </c>
      <c r="C14" s="179"/>
      <c r="D14" s="179"/>
      <c r="E14" s="198" t="s">
        <v>771</v>
      </c>
      <c r="F14" s="193">
        <v>372.62179302434242</v>
      </c>
      <c r="G14" s="182">
        <v>376.86822916197497</v>
      </c>
      <c r="H14" s="182">
        <v>399.54671527803669</v>
      </c>
      <c r="I14" s="182">
        <v>433.03613970228946</v>
      </c>
      <c r="J14" s="182">
        <v>404.49940473360539</v>
      </c>
      <c r="K14" s="341">
        <v>447.8141030468168</v>
      </c>
      <c r="M14" s="183"/>
      <c r="N14" s="183"/>
      <c r="O14" s="183"/>
      <c r="P14" s="183"/>
      <c r="Q14" s="183"/>
    </row>
    <row r="15" spans="1:17">
      <c r="B15" s="195" t="s">
        <v>786</v>
      </c>
      <c r="C15" s="179"/>
      <c r="D15" s="179"/>
      <c r="E15" s="198" t="s">
        <v>772</v>
      </c>
      <c r="F15" s="193">
        <v>582.0659712930053</v>
      </c>
      <c r="G15" s="182">
        <v>596.32725963757241</v>
      </c>
      <c r="H15" s="182">
        <v>655.44150602746322</v>
      </c>
      <c r="I15" s="182">
        <v>699.3391294769134</v>
      </c>
      <c r="J15" s="182">
        <v>662.00233728876742</v>
      </c>
      <c r="K15" s="341">
        <v>744.15998589061394</v>
      </c>
      <c r="M15" s="183"/>
      <c r="N15" s="183"/>
      <c r="O15" s="183"/>
      <c r="P15" s="183"/>
      <c r="Q15" s="183"/>
    </row>
    <row r="16" spans="1:17">
      <c r="B16" s="191"/>
      <c r="C16" s="179"/>
      <c r="D16" s="179"/>
      <c r="E16" s="332"/>
      <c r="F16" s="193"/>
      <c r="G16" s="182"/>
      <c r="H16" s="182"/>
      <c r="I16" s="182"/>
      <c r="J16" s="182"/>
      <c r="K16" s="341"/>
      <c r="M16" s="183"/>
      <c r="N16" s="183"/>
      <c r="O16" s="183"/>
      <c r="P16" s="183"/>
      <c r="Q16" s="183"/>
    </row>
    <row r="17" spans="2:17" ht="13.5">
      <c r="B17" s="326" t="s">
        <v>787</v>
      </c>
      <c r="C17" s="313"/>
      <c r="D17" s="491" t="s">
        <v>929</v>
      </c>
      <c r="E17" s="492"/>
      <c r="F17" s="314">
        <v>5050.7406275046187</v>
      </c>
      <c r="G17" s="339">
        <v>5640.045859559249</v>
      </c>
      <c r="H17" s="339">
        <v>6328.2749656911883</v>
      </c>
      <c r="I17" s="339">
        <v>6789.7467611151396</v>
      </c>
      <c r="J17" s="339">
        <v>6628.2558259293737</v>
      </c>
      <c r="K17" s="340">
        <v>7647.8404662009943</v>
      </c>
      <c r="M17" s="183"/>
      <c r="N17" s="183"/>
      <c r="O17" s="183"/>
      <c r="P17" s="183"/>
      <c r="Q17" s="183"/>
    </row>
    <row r="18" spans="2:17">
      <c r="B18" s="195" t="s">
        <v>788</v>
      </c>
      <c r="C18" s="179"/>
      <c r="D18" s="179"/>
      <c r="E18" s="198" t="s">
        <v>773</v>
      </c>
      <c r="F18" s="193">
        <v>757.86352860083434</v>
      </c>
      <c r="G18" s="182">
        <v>787.16412490017308</v>
      </c>
      <c r="H18" s="182">
        <v>865.20916801888848</v>
      </c>
      <c r="I18" s="182">
        <v>909.20378992847407</v>
      </c>
      <c r="J18" s="182">
        <v>910.95307134938867</v>
      </c>
      <c r="K18" s="341">
        <v>1020.6927308192845</v>
      </c>
      <c r="M18" s="183"/>
      <c r="N18" s="183"/>
      <c r="O18" s="183"/>
      <c r="P18" s="183"/>
      <c r="Q18" s="183"/>
    </row>
    <row r="19" spans="2:17">
      <c r="B19" s="195" t="s">
        <v>789</v>
      </c>
      <c r="C19" s="179"/>
      <c r="D19" s="179"/>
      <c r="E19" s="198" t="s">
        <v>774</v>
      </c>
      <c r="F19" s="193">
        <v>4292.8770989037839</v>
      </c>
      <c r="G19" s="182">
        <v>4852.8817346590758</v>
      </c>
      <c r="H19" s="182">
        <v>5463.0657976722996</v>
      </c>
      <c r="I19" s="182">
        <v>5880.5429711866655</v>
      </c>
      <c r="J19" s="182">
        <v>5717.302754579985</v>
      </c>
      <c r="K19" s="341">
        <v>6627.1477353817099</v>
      </c>
      <c r="M19" s="183"/>
      <c r="N19" s="183"/>
      <c r="O19" s="183"/>
      <c r="P19" s="183"/>
      <c r="Q19" s="183"/>
    </row>
    <row r="20" spans="2:17">
      <c r="B20" s="191"/>
      <c r="C20" s="179"/>
      <c r="D20" s="179"/>
      <c r="E20" s="198"/>
      <c r="F20" s="193"/>
      <c r="G20" s="182"/>
      <c r="H20" s="182"/>
      <c r="I20" s="182"/>
      <c r="J20" s="182"/>
      <c r="K20" s="341"/>
      <c r="M20" s="183"/>
      <c r="N20" s="183"/>
      <c r="O20" s="183"/>
      <c r="P20" s="183"/>
      <c r="Q20" s="183"/>
    </row>
    <row r="21" spans="2:17" ht="13.5">
      <c r="B21" s="326" t="s">
        <v>790</v>
      </c>
      <c r="C21" s="313"/>
      <c r="D21" s="491" t="s">
        <v>907</v>
      </c>
      <c r="E21" s="492"/>
      <c r="F21" s="314">
        <v>3119.9319525269466</v>
      </c>
      <c r="G21" s="339">
        <v>3211.9703852146658</v>
      </c>
      <c r="H21" s="339">
        <v>3546.0683567870024</v>
      </c>
      <c r="I21" s="339">
        <v>3800.4719875764545</v>
      </c>
      <c r="J21" s="339">
        <v>3685.8891373367233</v>
      </c>
      <c r="K21" s="340">
        <v>4120.8348435141315</v>
      </c>
      <c r="M21" s="183"/>
      <c r="N21" s="183"/>
      <c r="O21" s="183"/>
      <c r="P21" s="183"/>
      <c r="Q21" s="183"/>
    </row>
    <row r="22" spans="2:17">
      <c r="B22" s="195" t="s">
        <v>791</v>
      </c>
      <c r="C22" s="179"/>
      <c r="D22" s="179"/>
      <c r="E22" s="198" t="s">
        <v>775</v>
      </c>
      <c r="F22" s="193">
        <v>414.70903075891039</v>
      </c>
      <c r="G22" s="182">
        <v>438.56320392597792</v>
      </c>
      <c r="H22" s="182">
        <v>458.92378818374965</v>
      </c>
      <c r="I22" s="182">
        <v>470.60473302404006</v>
      </c>
      <c r="J22" s="182">
        <v>467.27822929597966</v>
      </c>
      <c r="K22" s="341">
        <v>508.00591871210537</v>
      </c>
      <c r="M22" s="183"/>
      <c r="N22" s="183"/>
      <c r="O22" s="183"/>
      <c r="P22" s="183"/>
      <c r="Q22" s="183"/>
    </row>
    <row r="23" spans="2:17">
      <c r="B23" s="195" t="s">
        <v>792</v>
      </c>
      <c r="C23" s="179"/>
      <c r="D23" s="179"/>
      <c r="E23" s="198" t="s">
        <v>776</v>
      </c>
      <c r="F23" s="193">
        <v>1190.1837087945735</v>
      </c>
      <c r="G23" s="182">
        <v>1237.3415970538229</v>
      </c>
      <c r="H23" s="182">
        <v>1398.1375078976171</v>
      </c>
      <c r="I23" s="182">
        <v>1532.0769137466773</v>
      </c>
      <c r="J23" s="182">
        <v>1453.6255775938887</v>
      </c>
      <c r="K23" s="341">
        <v>1645.9327695385737</v>
      </c>
      <c r="M23" s="183"/>
      <c r="N23" s="183"/>
      <c r="O23" s="183"/>
      <c r="P23" s="183"/>
      <c r="Q23" s="183"/>
    </row>
    <row r="24" spans="2:17">
      <c r="B24" s="195" t="s">
        <v>793</v>
      </c>
      <c r="C24" s="179"/>
      <c r="D24" s="179"/>
      <c r="E24" s="198" t="s">
        <v>777</v>
      </c>
      <c r="F24" s="193">
        <v>250.94174943037393</v>
      </c>
      <c r="G24" s="182">
        <v>257.10560396431947</v>
      </c>
      <c r="H24" s="182">
        <v>278.83228542803369</v>
      </c>
      <c r="I24" s="182">
        <v>301.52892172493694</v>
      </c>
      <c r="J24" s="182">
        <v>292.53366502011983</v>
      </c>
      <c r="K24" s="341">
        <v>315.85455566936497</v>
      </c>
      <c r="M24" s="183"/>
      <c r="N24" s="183"/>
      <c r="O24" s="183"/>
      <c r="P24" s="183"/>
      <c r="Q24" s="183"/>
    </row>
    <row r="25" spans="2:17">
      <c r="B25" s="195" t="s">
        <v>794</v>
      </c>
      <c r="C25" s="179"/>
      <c r="D25" s="179"/>
      <c r="E25" s="198" t="s">
        <v>778</v>
      </c>
      <c r="F25" s="193">
        <v>629.21590476858728</v>
      </c>
      <c r="G25" s="182">
        <v>631.48116000868856</v>
      </c>
      <c r="H25" s="182">
        <v>688.50778889557853</v>
      </c>
      <c r="I25" s="182">
        <v>737.614719726472</v>
      </c>
      <c r="J25" s="182">
        <v>717.18941001682583</v>
      </c>
      <c r="K25" s="341">
        <v>788.8284514057998</v>
      </c>
      <c r="M25" s="183"/>
      <c r="N25" s="183"/>
      <c r="O25" s="183"/>
      <c r="P25" s="183"/>
      <c r="Q25" s="183"/>
    </row>
    <row r="26" spans="2:17">
      <c r="B26" s="196" t="s">
        <v>795</v>
      </c>
      <c r="C26" s="180"/>
      <c r="D26" s="180"/>
      <c r="E26" s="333" t="s">
        <v>779</v>
      </c>
      <c r="F26" s="194">
        <v>634.88155877450197</v>
      </c>
      <c r="G26" s="342">
        <v>647.47882026185709</v>
      </c>
      <c r="H26" s="342">
        <v>721.66698638202388</v>
      </c>
      <c r="I26" s="342">
        <v>758.64669935432812</v>
      </c>
      <c r="J26" s="342">
        <v>755.2622554099089</v>
      </c>
      <c r="K26" s="343">
        <v>862.21314818828762</v>
      </c>
      <c r="M26" s="183"/>
      <c r="N26" s="183"/>
      <c r="O26" s="183"/>
      <c r="P26" s="183"/>
      <c r="Q26" s="183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37"/>
  <sheetViews>
    <sheetView showGridLines="0" workbookViewId="0">
      <selection activeCell="N22" sqref="N22"/>
    </sheetView>
  </sheetViews>
  <sheetFormatPr defaultRowHeight="12.75"/>
  <cols>
    <col min="1" max="1" width="17" bestFit="1" customWidth="1"/>
    <col min="6" max="11" width="10.85546875" customWidth="1"/>
  </cols>
  <sheetData>
    <row r="1" spans="1:17" ht="15.75">
      <c r="A1" s="185"/>
      <c r="B1" s="186" t="s">
        <v>1018</v>
      </c>
      <c r="C1" s="186"/>
    </row>
    <row r="2" spans="1:17" ht="15.75">
      <c r="A2" s="185"/>
      <c r="B2" s="186" t="s">
        <v>1019</v>
      </c>
    </row>
    <row r="3" spans="1:17" ht="15.75">
      <c r="A3" s="185" t="s">
        <v>930</v>
      </c>
      <c r="B3" s="186"/>
      <c r="C3" s="186"/>
      <c r="F3" s="217"/>
      <c r="G3" s="217"/>
      <c r="H3" s="217"/>
      <c r="I3" s="217" t="s">
        <v>958</v>
      </c>
      <c r="J3" s="21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24129.58758093082</v>
      </c>
      <c r="G7" s="335">
        <v>25203.91206524456</v>
      </c>
      <c r="H7" s="335">
        <v>26235.218375721626</v>
      </c>
      <c r="I7" s="335">
        <v>27131.359351753465</v>
      </c>
      <c r="J7" s="335">
        <v>26143.683099987222</v>
      </c>
      <c r="K7" s="336">
        <v>28953.96576322255</v>
      </c>
      <c r="M7" s="183"/>
      <c r="N7" s="183"/>
      <c r="O7" s="183"/>
      <c r="P7" s="183"/>
      <c r="Q7" s="183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183"/>
      <c r="N8" s="183"/>
      <c r="O8" s="183"/>
      <c r="P8" s="183"/>
      <c r="Q8" s="183"/>
    </row>
    <row r="9" spans="1:17">
      <c r="B9" s="191"/>
      <c r="C9" s="179"/>
      <c r="D9" s="179"/>
      <c r="E9" s="332"/>
      <c r="F9" s="182"/>
      <c r="G9" s="337"/>
      <c r="H9" s="337"/>
      <c r="I9" s="337"/>
      <c r="J9" s="337"/>
      <c r="K9" s="338"/>
      <c r="M9" s="183"/>
      <c r="N9" s="183"/>
      <c r="O9" s="183"/>
      <c r="P9" s="183"/>
      <c r="Q9" s="183"/>
    </row>
    <row r="10" spans="1:17" ht="13.5">
      <c r="B10" s="326" t="s">
        <v>781</v>
      </c>
      <c r="C10" s="313"/>
      <c r="D10" s="491" t="s">
        <v>905</v>
      </c>
      <c r="E10" s="492"/>
      <c r="F10" s="339">
        <v>5738.0160040520268</v>
      </c>
      <c r="G10" s="339">
        <v>5902.4986871322044</v>
      </c>
      <c r="H10" s="339">
        <v>6043.0982839462004</v>
      </c>
      <c r="I10" s="339">
        <v>6243.2897589858694</v>
      </c>
      <c r="J10" s="339">
        <v>5885.1438415079074</v>
      </c>
      <c r="K10" s="340">
        <v>6476.4142610417412</v>
      </c>
      <c r="M10" s="183"/>
      <c r="N10" s="183"/>
      <c r="O10" s="183"/>
      <c r="P10" s="183"/>
      <c r="Q10" s="183"/>
    </row>
    <row r="11" spans="1:17">
      <c r="B11" s="195" t="s">
        <v>782</v>
      </c>
      <c r="C11" s="179"/>
      <c r="D11" s="179"/>
      <c r="E11" s="198" t="s">
        <v>768</v>
      </c>
      <c r="F11" s="182">
        <v>801.98163574745479</v>
      </c>
      <c r="G11" s="182">
        <v>800.65620536218148</v>
      </c>
      <c r="H11" s="182">
        <v>835.20230121316092</v>
      </c>
      <c r="I11" s="182">
        <v>819.63109514629923</v>
      </c>
      <c r="J11" s="182">
        <v>762.35199508789856</v>
      </c>
      <c r="K11" s="341">
        <v>834.59613003700429</v>
      </c>
      <c r="M11" s="183"/>
      <c r="N11" s="183"/>
      <c r="O11" s="183"/>
      <c r="P11" s="183"/>
      <c r="Q11" s="183"/>
    </row>
    <row r="12" spans="1:17">
      <c r="B12" s="195" t="s">
        <v>783</v>
      </c>
      <c r="C12" s="179"/>
      <c r="D12" s="179"/>
      <c r="E12" s="198" t="s">
        <v>769</v>
      </c>
      <c r="F12" s="182">
        <v>2369.6417054251092</v>
      </c>
      <c r="G12" s="182">
        <v>2549.5247716401545</v>
      </c>
      <c r="H12" s="182">
        <v>2602.7579095637998</v>
      </c>
      <c r="I12" s="182">
        <v>2751.3984621967766</v>
      </c>
      <c r="J12" s="182">
        <v>2596.7271239532988</v>
      </c>
      <c r="K12" s="341">
        <v>2912.4202634169737</v>
      </c>
      <c r="M12" s="183"/>
      <c r="N12" s="183"/>
      <c r="O12" s="183"/>
      <c r="P12" s="183"/>
      <c r="Q12" s="183"/>
    </row>
    <row r="13" spans="1:17">
      <c r="B13" s="195" t="s">
        <v>784</v>
      </c>
      <c r="C13" s="179"/>
      <c r="D13" s="179"/>
      <c r="E13" s="198" t="s">
        <v>770</v>
      </c>
      <c r="F13" s="182">
        <v>417.46206028455885</v>
      </c>
      <c r="G13" s="182">
        <v>430.309807340041</v>
      </c>
      <c r="H13" s="182">
        <v>447.78460020301196</v>
      </c>
      <c r="I13" s="182">
        <v>438.77154677752571</v>
      </c>
      <c r="J13" s="182">
        <v>431.29414410602953</v>
      </c>
      <c r="K13" s="341">
        <v>452.78998537024535</v>
      </c>
      <c r="M13" s="183"/>
      <c r="N13" s="183"/>
      <c r="O13" s="183"/>
      <c r="P13" s="183"/>
      <c r="Q13" s="183"/>
    </row>
    <row r="14" spans="1:17">
      <c r="B14" s="195" t="s">
        <v>785</v>
      </c>
      <c r="C14" s="179"/>
      <c r="D14" s="179"/>
      <c r="E14" s="198" t="s">
        <v>771</v>
      </c>
      <c r="F14" s="182">
        <v>838.74372769024012</v>
      </c>
      <c r="G14" s="182">
        <v>821.74380152397032</v>
      </c>
      <c r="H14" s="182">
        <v>817.03613027136964</v>
      </c>
      <c r="I14" s="182">
        <v>854.11729794555799</v>
      </c>
      <c r="J14" s="182">
        <v>794.49795402452355</v>
      </c>
      <c r="K14" s="341">
        <v>855.30140816514574</v>
      </c>
      <c r="M14" s="183"/>
      <c r="N14" s="183"/>
      <c r="O14" s="183"/>
      <c r="P14" s="183"/>
      <c r="Q14" s="183"/>
    </row>
    <row r="15" spans="1:17">
      <c r="B15" s="195" t="s">
        <v>786</v>
      </c>
      <c r="C15" s="179"/>
      <c r="D15" s="179"/>
      <c r="E15" s="198" t="s">
        <v>772</v>
      </c>
      <c r="F15" s="182">
        <v>1310.1868749046637</v>
      </c>
      <c r="G15" s="182">
        <v>1300.2641012658569</v>
      </c>
      <c r="H15" s="182">
        <v>1340.3173426948581</v>
      </c>
      <c r="I15" s="182">
        <v>1379.3713569197098</v>
      </c>
      <c r="J15" s="182">
        <v>1300.2726243361567</v>
      </c>
      <c r="K15" s="341">
        <v>1421.3064740523726</v>
      </c>
      <c r="M15" s="183"/>
      <c r="N15" s="183"/>
      <c r="O15" s="183"/>
      <c r="P15" s="183"/>
      <c r="Q15" s="183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183"/>
      <c r="N16" s="183"/>
      <c r="O16" s="183"/>
      <c r="P16" s="183"/>
      <c r="Q16" s="183"/>
    </row>
    <row r="17" spans="2:17" ht="13.5">
      <c r="B17" s="326" t="s">
        <v>787</v>
      </c>
      <c r="C17" s="313"/>
      <c r="D17" s="491" t="s">
        <v>906</v>
      </c>
      <c r="E17" s="492"/>
      <c r="F17" s="339">
        <v>11368.838594024537</v>
      </c>
      <c r="G17" s="339">
        <v>12297.860012529207</v>
      </c>
      <c r="H17" s="339">
        <v>12940.737820015647</v>
      </c>
      <c r="I17" s="339">
        <v>13392.046588363781</v>
      </c>
      <c r="J17" s="339">
        <v>13018.896025125623</v>
      </c>
      <c r="K17" s="340">
        <v>14606.973464344521</v>
      </c>
      <c r="M17" s="183"/>
      <c r="N17" s="183"/>
      <c r="O17" s="183"/>
      <c r="P17" s="183"/>
      <c r="Q17" s="183"/>
    </row>
    <row r="18" spans="2:17">
      <c r="B18" s="195" t="s">
        <v>788</v>
      </c>
      <c r="C18" s="179"/>
      <c r="D18" s="179"/>
      <c r="E18" s="198" t="s">
        <v>773</v>
      </c>
      <c r="F18" s="182">
        <v>1705.8940001869862</v>
      </c>
      <c r="G18" s="182">
        <v>1716.375089131612</v>
      </c>
      <c r="H18" s="182">
        <v>1769.2728371488206</v>
      </c>
      <c r="I18" s="182">
        <v>1793.3068701135553</v>
      </c>
      <c r="J18" s="182">
        <v>1789.2494844982321</v>
      </c>
      <c r="K18" s="341">
        <v>1949.4694875261537</v>
      </c>
      <c r="M18" s="183"/>
      <c r="N18" s="183"/>
      <c r="O18" s="183"/>
      <c r="P18" s="183"/>
      <c r="Q18" s="183"/>
    </row>
    <row r="19" spans="2:17">
      <c r="B19" s="195" t="s">
        <v>789</v>
      </c>
      <c r="C19" s="179"/>
      <c r="D19" s="179"/>
      <c r="E19" s="198" t="s">
        <v>774</v>
      </c>
      <c r="F19" s="182">
        <v>9662.9445938375502</v>
      </c>
      <c r="G19" s="182">
        <v>10581.484923397595</v>
      </c>
      <c r="H19" s="182">
        <v>11171.464982866826</v>
      </c>
      <c r="I19" s="182">
        <v>11598.739718250225</v>
      </c>
      <c r="J19" s="182">
        <v>11229.646540627391</v>
      </c>
      <c r="K19" s="341">
        <v>12657.503976818367</v>
      </c>
      <c r="M19" s="183"/>
      <c r="N19" s="183"/>
      <c r="O19" s="183"/>
      <c r="P19" s="183"/>
      <c r="Q19" s="183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183"/>
      <c r="N20" s="183"/>
      <c r="O20" s="183"/>
      <c r="P20" s="183"/>
      <c r="Q20" s="183"/>
    </row>
    <row r="21" spans="2:17" ht="13.5">
      <c r="B21" s="326" t="s">
        <v>790</v>
      </c>
      <c r="C21" s="313"/>
      <c r="D21" s="491" t="s">
        <v>907</v>
      </c>
      <c r="E21" s="492"/>
      <c r="F21" s="339">
        <v>7022.7329828542552</v>
      </c>
      <c r="G21" s="339">
        <v>7003.5533655831487</v>
      </c>
      <c r="H21" s="339">
        <v>7251.3822717597805</v>
      </c>
      <c r="I21" s="339">
        <v>7496.0230044038144</v>
      </c>
      <c r="J21" s="339">
        <v>7239.6432333536914</v>
      </c>
      <c r="K21" s="340">
        <v>7870.5780378362924</v>
      </c>
      <c r="M21" s="183"/>
      <c r="N21" s="183"/>
      <c r="O21" s="183"/>
      <c r="P21" s="183"/>
      <c r="Q21" s="183"/>
    </row>
    <row r="22" spans="2:17">
      <c r="B22" s="195" t="s">
        <v>791</v>
      </c>
      <c r="C22" s="179"/>
      <c r="D22" s="179"/>
      <c r="E22" s="198" t="s">
        <v>775</v>
      </c>
      <c r="F22" s="182">
        <v>933.47894534663419</v>
      </c>
      <c r="G22" s="182">
        <v>956.26685009782034</v>
      </c>
      <c r="H22" s="182">
        <v>938.45676024692921</v>
      </c>
      <c r="I22" s="182">
        <v>928.21731518118531</v>
      </c>
      <c r="J22" s="182">
        <v>917.80505185256413</v>
      </c>
      <c r="K22" s="341">
        <v>970.26461354047092</v>
      </c>
      <c r="M22" s="183"/>
      <c r="N22" s="183"/>
      <c r="O22" s="183"/>
      <c r="P22" s="183"/>
      <c r="Q22" s="183"/>
    </row>
    <row r="23" spans="2:17">
      <c r="B23" s="195" t="s">
        <v>792</v>
      </c>
      <c r="C23" s="179"/>
      <c r="D23" s="179"/>
      <c r="E23" s="198" t="s">
        <v>776</v>
      </c>
      <c r="F23" s="182">
        <v>2679.0143229366677</v>
      </c>
      <c r="G23" s="182">
        <v>2697.9663157271507</v>
      </c>
      <c r="H23" s="182">
        <v>2859.062070489058</v>
      </c>
      <c r="I23" s="182">
        <v>3021.8572397068765</v>
      </c>
      <c r="J23" s="182">
        <v>2855.1402889619949</v>
      </c>
      <c r="K23" s="341">
        <v>3143.645110668444</v>
      </c>
      <c r="M23" s="183"/>
      <c r="N23" s="183"/>
      <c r="O23" s="183"/>
      <c r="P23" s="183"/>
      <c r="Q23" s="183"/>
    </row>
    <row r="24" spans="2:17">
      <c r="B24" s="195" t="s">
        <v>793</v>
      </c>
      <c r="C24" s="179"/>
      <c r="D24" s="179"/>
      <c r="E24" s="198" t="s">
        <v>777</v>
      </c>
      <c r="F24" s="182">
        <v>564.85106961146573</v>
      </c>
      <c r="G24" s="182">
        <v>560.60691787301596</v>
      </c>
      <c r="H24" s="182">
        <v>570.18627051485066</v>
      </c>
      <c r="I24" s="182">
        <v>594.73342814574141</v>
      </c>
      <c r="J24" s="182">
        <v>574.58032229947446</v>
      </c>
      <c r="K24" s="341">
        <v>603.26560597655248</v>
      </c>
      <c r="M24" s="183"/>
      <c r="N24" s="183"/>
      <c r="O24" s="183"/>
      <c r="P24" s="183"/>
      <c r="Q24" s="183"/>
    </row>
    <row r="25" spans="2:17">
      <c r="B25" s="195" t="s">
        <v>794</v>
      </c>
      <c r="C25" s="179"/>
      <c r="D25" s="179"/>
      <c r="E25" s="198" t="s">
        <v>778</v>
      </c>
      <c r="F25" s="182">
        <v>1416.317841219543</v>
      </c>
      <c r="G25" s="182">
        <v>1376.9155605666099</v>
      </c>
      <c r="H25" s="182">
        <v>1407.934837130329</v>
      </c>
      <c r="I25" s="182">
        <v>1454.8658496973792</v>
      </c>
      <c r="J25" s="182">
        <v>1408.6683743865701</v>
      </c>
      <c r="K25" s="341">
        <v>1506.6208962551959</v>
      </c>
      <c r="M25" s="183"/>
      <c r="N25" s="183"/>
      <c r="O25" s="183"/>
      <c r="P25" s="183"/>
      <c r="Q25" s="183"/>
    </row>
    <row r="26" spans="2:17">
      <c r="B26" s="196" t="s">
        <v>795</v>
      </c>
      <c r="C26" s="180"/>
      <c r="D26" s="180"/>
      <c r="E26" s="333" t="s">
        <v>779</v>
      </c>
      <c r="F26" s="342">
        <v>1429.070803739944</v>
      </c>
      <c r="G26" s="342">
        <v>1411.7977213185516</v>
      </c>
      <c r="H26" s="342">
        <v>1475.7423333786128</v>
      </c>
      <c r="I26" s="342">
        <v>1496.3491716726317</v>
      </c>
      <c r="J26" s="342">
        <v>1483.4491958530882</v>
      </c>
      <c r="K26" s="343">
        <v>1646.7818113956291</v>
      </c>
      <c r="M26" s="183"/>
      <c r="N26" s="183"/>
      <c r="O26" s="183"/>
      <c r="P26" s="183"/>
      <c r="Q26" s="183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</sheetData>
  <mergeCells count="12">
    <mergeCell ref="B4:B5"/>
    <mergeCell ref="C4:E5"/>
    <mergeCell ref="K4:K5"/>
    <mergeCell ref="D10:E10"/>
    <mergeCell ref="D17:E17"/>
    <mergeCell ref="I4:I5"/>
    <mergeCell ref="J4:J5"/>
    <mergeCell ref="D21:E21"/>
    <mergeCell ref="F4:F5"/>
    <mergeCell ref="H4:H5"/>
    <mergeCell ref="G4:G5"/>
    <mergeCell ref="C7:E8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showGridLines="0" topLeftCell="A10" workbookViewId="0">
      <selection activeCell="J10" sqref="J10:K26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865</v>
      </c>
      <c r="C1" s="186"/>
    </row>
    <row r="2" spans="1:17" ht="15.75">
      <c r="A2" s="185"/>
      <c r="B2" s="186" t="s">
        <v>800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71">
        <v>3.3149921921005898</v>
      </c>
      <c r="G7" s="351">
        <v>3.8021982010776298</v>
      </c>
      <c r="H7" s="351">
        <v>4.0193456125325469</v>
      </c>
      <c r="I7" s="351">
        <v>2.0876048595906269</v>
      </c>
      <c r="J7" s="351">
        <v>-3.3020792360719327</v>
      </c>
      <c r="K7" s="352">
        <v>8.9100125853401835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3.8120848765463364</v>
      </c>
      <c r="G10" s="356">
        <v>2.3590943175122021</v>
      </c>
      <c r="H10" s="356">
        <v>2.5374351753575581</v>
      </c>
      <c r="I10" s="356">
        <v>2.0909935331587519</v>
      </c>
      <c r="J10" s="356">
        <v>-5.4240960688806297</v>
      </c>
      <c r="K10" s="357">
        <v>8.4320030177628098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5.6671271156401701</v>
      </c>
      <c r="G11" s="354">
        <v>0.6810812814410383</v>
      </c>
      <c r="H11" s="354">
        <v>4.5997943570027076</v>
      </c>
      <c r="I11" s="354">
        <v>-2.6071312647050178</v>
      </c>
      <c r="J11" s="354">
        <v>-6.7820678873964937</v>
      </c>
      <c r="K11" s="355">
        <v>6.2353549283182588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3.329489770064356</v>
      </c>
      <c r="G12" s="354">
        <v>6.2023336189819958</v>
      </c>
      <c r="H12" s="354">
        <v>1.8832271569322074</v>
      </c>
      <c r="I12" s="354">
        <v>3.9900631435085643</v>
      </c>
      <c r="J12" s="354">
        <v>-5.5897904607607245</v>
      </c>
      <c r="K12" s="355">
        <v>10.736536556320161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-2.0985860633382458</v>
      </c>
      <c r="G13" s="354">
        <v>2.9508242185641222</v>
      </c>
      <c r="H13" s="354">
        <v>4.6469966451471407</v>
      </c>
      <c r="I13" s="354">
        <v>-2.8578476149086072</v>
      </c>
      <c r="J13" s="354">
        <v>-0.12917011997114969</v>
      </c>
      <c r="K13" s="355">
        <v>4.3602197882361082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7.8178556067029206</v>
      </c>
      <c r="G14" s="354">
        <v>-2.0150320239677484</v>
      </c>
      <c r="H14" s="354">
        <v>-1.4694426621218781E-2</v>
      </c>
      <c r="I14" s="354">
        <v>3.194003787107988</v>
      </c>
      <c r="J14" s="354">
        <v>-6.4056731073433752</v>
      </c>
      <c r="K14" s="355">
        <v>5.8707175145162864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3.0905902219524819</v>
      </c>
      <c r="G15" s="354">
        <v>-0.95311886895994746</v>
      </c>
      <c r="H15" s="354">
        <v>3.4650240879575875</v>
      </c>
      <c r="I15" s="354">
        <v>2.3117485807928659</v>
      </c>
      <c r="J15" s="354">
        <v>-5.3631651944489107</v>
      </c>
      <c r="K15" s="355">
        <v>8.0331994672869342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3.255101447577772</v>
      </c>
      <c r="G17" s="356">
        <v>7.1197437581842564</v>
      </c>
      <c r="H17" s="356">
        <v>4.9018272901831637</v>
      </c>
      <c r="I17" s="356">
        <v>2.2408859693223206</v>
      </c>
      <c r="J17" s="356">
        <v>-2.5588775655345586</v>
      </c>
      <c r="K17" s="357">
        <v>10.837706368241868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4.427564115887634</v>
      </c>
      <c r="G18" s="354">
        <v>0.2696930055607254</v>
      </c>
      <c r="H18" s="354">
        <v>3.7687778524147575</v>
      </c>
      <c r="I18" s="354">
        <v>0.38940804685918806</v>
      </c>
      <c r="J18" s="354">
        <v>0.49945579581893185</v>
      </c>
      <c r="K18" s="355">
        <v>6.7579237101211334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3.0510485517899468</v>
      </c>
      <c r="G19" s="354">
        <v>8.3290501312466745</v>
      </c>
      <c r="H19" s="354">
        <v>5.085614144657626</v>
      </c>
      <c r="I19" s="354">
        <v>2.534112471112266</v>
      </c>
      <c r="J19" s="354">
        <v>-3.0317332689333512</v>
      </c>
      <c r="K19" s="355">
        <v>11.487749002397592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3.0116139512923468</v>
      </c>
      <c r="G21" s="356">
        <v>-0.38934472950616339</v>
      </c>
      <c r="H21" s="356">
        <v>3.7186894148023981</v>
      </c>
      <c r="I21" s="356">
        <v>1.8112370353444476</v>
      </c>
      <c r="J21" s="356">
        <v>-2.862462847175081</v>
      </c>
      <c r="K21" s="357">
        <v>5.8320584449472932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5.447361480435589</v>
      </c>
      <c r="G22" s="354">
        <v>2.0725294655999278</v>
      </c>
      <c r="H22" s="354">
        <v>-1.3282604978747941</v>
      </c>
      <c r="I22" s="354">
        <v>-2.5411616069283838</v>
      </c>
      <c r="J22" s="354">
        <v>0.51783283974151573</v>
      </c>
      <c r="K22" s="355">
        <v>3.0284170475508745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-2.1244706445485662</v>
      </c>
      <c r="G23" s="354">
        <v>1.0974449169822549</v>
      </c>
      <c r="H23" s="354">
        <v>5.750923779642477</v>
      </c>
      <c r="I23" s="354">
        <v>3.8307608388276293</v>
      </c>
      <c r="J23" s="354">
        <v>-5.1136469381314384</v>
      </c>
      <c r="K23" s="355">
        <v>6.0882410471718345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1.1578228554993757</v>
      </c>
      <c r="G24" s="354">
        <v>-0.83734936838885687</v>
      </c>
      <c r="H24" s="354">
        <v>2.4908885888857242</v>
      </c>
      <c r="I24" s="354">
        <v>3.3480695098582203</v>
      </c>
      <c r="J24" s="354">
        <v>-2.8472630829080856</v>
      </c>
      <c r="K24" s="355">
        <v>3.5577932364419809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6.3458014325222507</v>
      </c>
      <c r="G25" s="354">
        <v>-3.0242931138028979</v>
      </c>
      <c r="H25" s="354">
        <v>2.7375738684629454</v>
      </c>
      <c r="I25" s="354">
        <v>1.5574762133006175</v>
      </c>
      <c r="J25" s="354">
        <v>-3.1408637119494216</v>
      </c>
      <c r="K25" s="355">
        <v>4.2893541266711566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9.559864347344373</v>
      </c>
      <c r="G26" s="358">
        <v>-1.9961637706025783</v>
      </c>
      <c r="H26" s="358">
        <v>4.6979783823125558</v>
      </c>
      <c r="I26" s="358">
        <v>0.31476437659996748</v>
      </c>
      <c r="J26" s="358">
        <v>-0.14845455566215549</v>
      </c>
      <c r="K26" s="359">
        <v>9.4194180961777505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F32" s="388"/>
      <c r="G32" s="388"/>
    </row>
    <row r="33" spans="6:7">
      <c r="F33" s="388"/>
      <c r="G33" s="388"/>
    </row>
    <row r="34" spans="6:7">
      <c r="F34" s="388"/>
      <c r="G34" s="388"/>
    </row>
    <row r="35" spans="6:7">
      <c r="F35" s="388"/>
      <c r="G35" s="388"/>
    </row>
    <row r="36" spans="6:7">
      <c r="F36" s="388"/>
      <c r="G36" s="388"/>
    </row>
    <row r="37" spans="6:7">
      <c r="F37" s="388"/>
      <c r="G37" s="388"/>
    </row>
    <row r="38" spans="6:7">
      <c r="F38" s="388"/>
      <c r="G38" s="388"/>
    </row>
    <row r="39" spans="6:7">
      <c r="F39" s="388"/>
      <c r="G39" s="388"/>
    </row>
    <row r="40" spans="6:7">
      <c r="F40" s="388"/>
      <c r="G40" s="388"/>
    </row>
    <row r="41" spans="6:7">
      <c r="F41" s="388"/>
      <c r="G41" s="388"/>
    </row>
    <row r="42" spans="6:7">
      <c r="F42" s="388"/>
      <c r="G42" s="388"/>
    </row>
    <row r="43" spans="6:7">
      <c r="F43" s="388"/>
      <c r="G43" s="388"/>
    </row>
    <row r="44" spans="6:7">
      <c r="F44" s="388"/>
      <c r="G44" s="388"/>
    </row>
    <row r="45" spans="6:7">
      <c r="F45" s="388"/>
      <c r="G45" s="388"/>
    </row>
    <row r="46" spans="6:7">
      <c r="F46" s="388"/>
      <c r="G46" s="388"/>
    </row>
    <row r="47" spans="6:7">
      <c r="F47" s="388"/>
      <c r="G47" s="388"/>
    </row>
    <row r="48" spans="6:7">
      <c r="F48" s="388"/>
      <c r="G48" s="388"/>
    </row>
  </sheetData>
  <mergeCells count="12">
    <mergeCell ref="B4:B5"/>
    <mergeCell ref="C4:E5"/>
    <mergeCell ref="D10:E10"/>
    <mergeCell ref="I4:I5"/>
    <mergeCell ref="D17:E17"/>
    <mergeCell ref="D21:E21"/>
    <mergeCell ref="C7:E8"/>
    <mergeCell ref="J4:J5"/>
    <mergeCell ref="K4:K5"/>
    <mergeCell ref="H4:H5"/>
    <mergeCell ref="F4:F5"/>
    <mergeCell ref="G4:G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25</vt:i4>
      </vt:variant>
    </vt:vector>
  </HeadingPairs>
  <TitlesOfParts>
    <vt:vector size="62" baseType="lpstr">
      <vt:lpstr>Kapaku_Cover</vt:lpstr>
      <vt:lpstr>Permbajtja Content</vt:lpstr>
      <vt:lpstr>Table A.1.</vt:lpstr>
      <vt:lpstr>Table B.1.</vt:lpstr>
      <vt:lpstr>Table B.2.</vt:lpstr>
      <vt:lpstr>Table B.3.</vt:lpstr>
      <vt:lpstr>Table B.4.</vt:lpstr>
      <vt:lpstr>Table B.5.</vt:lpstr>
      <vt:lpstr>Table B.6.</vt:lpstr>
      <vt:lpstr>Table B.7.</vt:lpstr>
      <vt:lpstr>Table B.8.</vt:lpstr>
      <vt:lpstr>Table B.9.</vt:lpstr>
      <vt:lpstr>Table B.10.</vt:lpstr>
      <vt:lpstr>Table B.11.</vt:lpstr>
      <vt:lpstr>Table B.12.</vt:lpstr>
      <vt:lpstr>Table B.13.</vt:lpstr>
      <vt:lpstr>Table B.14.</vt:lpstr>
      <vt:lpstr>Table B.15.</vt:lpstr>
      <vt:lpstr>Table B.16.</vt:lpstr>
      <vt:lpstr>Table B.17.</vt:lpstr>
      <vt:lpstr>Table B.18.</vt:lpstr>
      <vt:lpstr>Table B.19.</vt:lpstr>
      <vt:lpstr>Table B.20.</vt:lpstr>
      <vt:lpstr>Table B.21.</vt:lpstr>
      <vt:lpstr>Table B.22.</vt:lpstr>
      <vt:lpstr>Table B.23.</vt:lpstr>
      <vt:lpstr>Table B.24.</vt:lpstr>
      <vt:lpstr>Table B.25.</vt:lpstr>
      <vt:lpstr>Table B.26.</vt:lpstr>
      <vt:lpstr>Table B.27.</vt:lpstr>
      <vt:lpstr>Table B.28.</vt:lpstr>
      <vt:lpstr>Table B.29.</vt:lpstr>
      <vt:lpstr>Table B.30.</vt:lpstr>
      <vt:lpstr>Table B.31.</vt:lpstr>
      <vt:lpstr>Table B.32.</vt:lpstr>
      <vt:lpstr>Table B.33.</vt:lpstr>
      <vt:lpstr>CODE LIST</vt:lpstr>
      <vt:lpstr>Accrual</vt:lpstr>
      <vt:lpstr>Cash</vt:lpstr>
      <vt:lpstr>Coverage</vt:lpstr>
      <vt:lpstr>GFSLIST</vt:lpstr>
      <vt:lpstr>NewGFSlist</vt:lpstr>
      <vt:lpstr>'Permbajtja Content'!Print_Area</vt:lpstr>
      <vt:lpstr>'Table B.1.'!Print_Area</vt:lpstr>
      <vt:lpstr>'Table B.10.'!Print_Area</vt:lpstr>
      <vt:lpstr>'Table B.11.'!Print_Area</vt:lpstr>
      <vt:lpstr>'Table B.12.'!Print_Area</vt:lpstr>
      <vt:lpstr>'Table B.13.'!Print_Area</vt:lpstr>
      <vt:lpstr>'Table B.14.'!Print_Area</vt:lpstr>
      <vt:lpstr>'Table B.15.'!Print_Area</vt:lpstr>
      <vt:lpstr>'Table B.16.'!Print_Area</vt:lpstr>
      <vt:lpstr>'Table B.17.'!Print_Area</vt:lpstr>
      <vt:lpstr>'Table B.18.'!Print_Area</vt:lpstr>
      <vt:lpstr>'Table B.19.'!Print_Area</vt:lpstr>
      <vt:lpstr>'Table B.2.'!Print_Area</vt:lpstr>
      <vt:lpstr>'Table B.3.'!Print_Area</vt:lpstr>
      <vt:lpstr>'Table B.4.'!Print_Area</vt:lpstr>
      <vt:lpstr>'Table B.5.'!Print_Area</vt:lpstr>
      <vt:lpstr>'Table B.6.'!Print_Area</vt:lpstr>
      <vt:lpstr>'Table B.7.'!Print_Area</vt:lpstr>
      <vt:lpstr>'Table B.8.'!Print_Area</vt:lpstr>
      <vt:lpstr>'Table B.9.'!Print_Area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XXX_Questionnaire Year 00</dc:title>
  <dc:subject>TBL</dc:subject>
  <dc:creator>DOCSINDEX</dc:creator>
  <cp:lastModifiedBy>Alketa Spartaku</cp:lastModifiedBy>
  <cp:lastPrinted>2021-06-17T13:00:16Z</cp:lastPrinted>
  <dcterms:created xsi:type="dcterms:W3CDTF">2003-04-18T19:53:59Z</dcterms:created>
  <dcterms:modified xsi:type="dcterms:W3CDTF">2023-05-16T14:23:55Z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